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8732" windowHeight="8388"/>
  </bookViews>
  <sheets>
    <sheet name="Instrucciones" sheetId="8" r:id="rId1"/>
    <sheet name="Ejercicio 1" sheetId="1" r:id="rId2"/>
    <sheet name="Ejercicio 2" sheetId="4" r:id="rId3"/>
    <sheet name="Ejercicio 3" sheetId="5" r:id="rId4"/>
    <sheet name="Ejercicio 4" sheetId="6" r:id="rId5"/>
    <sheet name="Ejercicio 5" sheetId="7" r:id="rId6"/>
  </sheets>
  <calcPr calcId="125725" calcMode="manual"/>
</workbook>
</file>

<file path=xl/calcChain.xml><?xml version="1.0" encoding="utf-8"?>
<calcChain xmlns="http://schemas.openxmlformats.org/spreadsheetml/2006/main">
  <c r="C2" i="7"/>
  <c r="A1" s="1"/>
  <c r="C3"/>
  <c r="B7" i="6"/>
  <c r="B3"/>
  <c r="A1" s="1"/>
  <c r="B5"/>
  <c r="D7" i="5" l="1"/>
  <c r="C7" s="1"/>
  <c r="B5"/>
  <c r="B3"/>
  <c r="B5" i="4"/>
  <c r="B3"/>
  <c r="B7" i="1"/>
  <c r="A1" s="1"/>
  <c r="B5"/>
  <c r="B3"/>
  <c r="V11" i="7"/>
  <c r="W11" s="1"/>
  <c r="E11"/>
  <c r="X3"/>
  <c r="X4" s="1"/>
  <c r="X11" l="1"/>
  <c r="V12" s="1"/>
  <c r="B7" i="5"/>
  <c r="A1"/>
  <c r="A1" i="4"/>
  <c r="B7"/>
  <c r="Y11" i="7"/>
  <c r="W12" l="1"/>
  <c r="X3" i="6"/>
  <c r="X19"/>
  <c r="X13"/>
  <c r="X7"/>
  <c r="X17"/>
  <c r="X11"/>
  <c r="X15" s="1"/>
  <c r="X5"/>
  <c r="W21"/>
  <c r="W19"/>
  <c r="W17"/>
  <c r="W15"/>
  <c r="W13"/>
  <c r="W11"/>
  <c r="W9"/>
  <c r="W7"/>
  <c r="W5"/>
  <c r="W3"/>
  <c r="X3" i="5"/>
  <c r="X5" s="1"/>
  <c r="X3" i="4"/>
  <c r="X3" i="1"/>
  <c r="X21" i="6" l="1"/>
  <c r="X9"/>
  <c r="X12" i="7"/>
  <c r="Y12" s="1"/>
  <c r="X5" i="1"/>
  <c r="X7" s="1"/>
  <c r="V13" i="7" l="1"/>
  <c r="W13" l="1"/>
  <c r="Y13" l="1"/>
  <c r="X13"/>
  <c r="V14" l="1"/>
  <c r="W14" l="1"/>
  <c r="X14" l="1"/>
  <c r="Y14" s="1"/>
  <c r="V15" l="1"/>
  <c r="W15" l="1"/>
  <c r="X15" l="1"/>
  <c r="V16" s="1"/>
  <c r="Y15" l="1"/>
  <c r="W16"/>
  <c r="X16" l="1"/>
  <c r="V17" s="1"/>
  <c r="Y16" l="1"/>
  <c r="W17"/>
  <c r="X17" l="1"/>
  <c r="V18" s="1"/>
  <c r="Y17" l="1"/>
  <c r="W18"/>
  <c r="X18" l="1"/>
  <c r="V19" s="1"/>
  <c r="Y18" l="1"/>
  <c r="W19"/>
  <c r="X19" l="1"/>
  <c r="V20" s="1"/>
  <c r="Y19" l="1"/>
  <c r="W20"/>
  <c r="X20" l="1"/>
  <c r="V21" s="1"/>
  <c r="Y20" l="1"/>
  <c r="W21"/>
  <c r="X21" l="1"/>
  <c r="V22" s="1"/>
  <c r="Y21" l="1"/>
  <c r="W22"/>
  <c r="X22" l="1"/>
  <c r="V23" s="1"/>
  <c r="Y22" l="1"/>
  <c r="W23"/>
  <c r="X23" l="1"/>
  <c r="V24" s="1"/>
  <c r="Y23" l="1"/>
  <c r="W24"/>
  <c r="X24" l="1"/>
  <c r="V25" s="1"/>
  <c r="Y24" l="1"/>
  <c r="W25"/>
  <c r="X25" l="1"/>
  <c r="V26" s="1"/>
  <c r="Y25" l="1"/>
  <c r="W26"/>
  <c r="Y26" l="1"/>
  <c r="X26"/>
  <c r="V27" s="1"/>
  <c r="W27" l="1"/>
  <c r="X27" l="1"/>
  <c r="V28" s="1"/>
  <c r="Y27" l="1"/>
  <c r="W28"/>
  <c r="X28" l="1"/>
  <c r="V29" s="1"/>
  <c r="Y28" l="1"/>
  <c r="W29"/>
  <c r="X29" l="1"/>
  <c r="V30" s="1"/>
  <c r="Y29" l="1"/>
  <c r="W30"/>
  <c r="X30" l="1"/>
  <c r="V31" s="1"/>
  <c r="Y30" l="1"/>
  <c r="W31"/>
  <c r="X31" l="1"/>
  <c r="V32" s="1"/>
  <c r="Y31" l="1"/>
  <c r="W32"/>
  <c r="X32" l="1"/>
  <c r="V33" s="1"/>
  <c r="Y32" l="1"/>
  <c r="W33"/>
  <c r="Y33" l="1"/>
  <c r="X33"/>
  <c r="V34" s="1"/>
  <c r="W34" l="1"/>
  <c r="X34" l="1"/>
  <c r="V35" s="1"/>
  <c r="Y34" l="1"/>
  <c r="W35"/>
  <c r="X35" l="1"/>
  <c r="V36" s="1"/>
  <c r="Y35" l="1"/>
  <c r="W36"/>
  <c r="X36" l="1"/>
  <c r="V37" s="1"/>
  <c r="Y36" l="1"/>
  <c r="W37"/>
  <c r="X37" l="1"/>
  <c r="V38" s="1"/>
  <c r="Y37" l="1"/>
  <c r="W38"/>
  <c r="Y38" l="1"/>
  <c r="X38"/>
  <c r="V39" s="1"/>
  <c r="W39" l="1"/>
  <c r="X39" l="1"/>
  <c r="V40" s="1"/>
  <c r="Y39" l="1"/>
  <c r="W40"/>
  <c r="X40" l="1"/>
  <c r="V41" s="1"/>
  <c r="Y40" l="1"/>
  <c r="W41"/>
  <c r="X41" l="1"/>
  <c r="V42" s="1"/>
  <c r="Y41" l="1"/>
  <c r="W42"/>
  <c r="X42" l="1"/>
  <c r="V43" s="1"/>
  <c r="Y42" l="1"/>
  <c r="W43"/>
  <c r="X43" l="1"/>
  <c r="V44" s="1"/>
  <c r="Y43" l="1"/>
  <c r="W44"/>
  <c r="X44" l="1"/>
  <c r="V45" s="1"/>
  <c r="Y44" l="1"/>
  <c r="W45"/>
  <c r="X45" l="1"/>
  <c r="V46" s="1"/>
  <c r="Y45" l="1"/>
  <c r="W46"/>
  <c r="X46" l="1"/>
  <c r="V47" s="1"/>
  <c r="Y46" l="1"/>
  <c r="W47"/>
  <c r="X47" l="1"/>
  <c r="V48" s="1"/>
  <c r="Y47" l="1"/>
  <c r="W48"/>
  <c r="X48" l="1"/>
  <c r="V49" s="1"/>
  <c r="Y48" l="1"/>
  <c r="W49"/>
  <c r="X49" l="1"/>
  <c r="V50" s="1"/>
  <c r="Y49" l="1"/>
  <c r="W50"/>
  <c r="X50" l="1"/>
  <c r="V51" s="1"/>
  <c r="Y50" l="1"/>
  <c r="W51"/>
  <c r="Y51" l="1"/>
  <c r="X51"/>
  <c r="V52" s="1"/>
  <c r="W52" l="1"/>
  <c r="X52" l="1"/>
  <c r="V53" s="1"/>
  <c r="Y52" l="1"/>
  <c r="W53"/>
  <c r="X53" l="1"/>
  <c r="V54" s="1"/>
  <c r="Y53" l="1"/>
  <c r="W54"/>
  <c r="X54" l="1"/>
  <c r="V55" s="1"/>
  <c r="Y54" l="1"/>
  <c r="W55"/>
  <c r="X55" l="1"/>
  <c r="V56" s="1"/>
  <c r="Y55" l="1"/>
  <c r="W56"/>
  <c r="X56" l="1"/>
  <c r="V57" s="1"/>
  <c r="Y56" l="1"/>
  <c r="W57"/>
  <c r="X57" l="1"/>
  <c r="V58" s="1"/>
  <c r="Y57" l="1"/>
  <c r="W58"/>
  <c r="X58" l="1"/>
  <c r="V59" s="1"/>
  <c r="Y58" l="1"/>
  <c r="W59"/>
  <c r="Y59" l="1"/>
  <c r="X59"/>
  <c r="V60" s="1"/>
  <c r="W60" l="1"/>
  <c r="X60" l="1"/>
  <c r="V61" s="1"/>
  <c r="Y60" l="1"/>
  <c r="W61"/>
  <c r="X61" l="1"/>
  <c r="V62" s="1"/>
  <c r="Y61" l="1"/>
  <c r="W62"/>
  <c r="Y62" l="1"/>
  <c r="X62"/>
  <c r="V63" s="1"/>
  <c r="W63" l="1"/>
  <c r="X63" l="1"/>
  <c r="V64" s="1"/>
  <c r="Y63" l="1"/>
  <c r="W64"/>
  <c r="Y64" l="1"/>
  <c r="X64"/>
  <c r="V65" s="1"/>
  <c r="W65" l="1"/>
  <c r="X65" l="1"/>
  <c r="V66" s="1"/>
  <c r="Y65" l="1"/>
  <c r="W66"/>
  <c r="Y66" l="1"/>
  <c r="X66"/>
  <c r="V67" s="1"/>
  <c r="W67" l="1"/>
  <c r="X67" l="1"/>
  <c r="V68" s="1"/>
  <c r="Y67" l="1"/>
  <c r="W68"/>
  <c r="Y68" l="1"/>
  <c r="X68"/>
  <c r="V69" s="1"/>
  <c r="W69" l="1"/>
  <c r="X69" l="1"/>
  <c r="V70" s="1"/>
  <c r="W70" s="1"/>
  <c r="Y69" l="1"/>
  <c r="X70"/>
  <c r="X71" s="1"/>
  <c r="W71"/>
  <c r="Y70" l="1"/>
  <c r="Y71" s="1"/>
</calcChain>
</file>

<file path=xl/sharedStrings.xml><?xml version="1.0" encoding="utf-8"?>
<sst xmlns="http://schemas.openxmlformats.org/spreadsheetml/2006/main" count="336" uniqueCount="51">
  <si>
    <t>Capital</t>
  </si>
  <si>
    <t>Tasa de interés</t>
  </si>
  <si>
    <t>anual</t>
  </si>
  <si>
    <t>Retención Hacienda</t>
  </si>
  <si>
    <t>Período</t>
  </si>
  <si>
    <t>años</t>
  </si>
  <si>
    <t>Intereses después del período =</t>
  </si>
  <si>
    <t>Retención de Hacienda =</t>
  </si>
  <si>
    <t>Capital líquido =</t>
  </si>
  <si>
    <t>Intereses</t>
  </si>
  <si>
    <t>Período =</t>
  </si>
  <si>
    <t>?</t>
  </si>
  <si>
    <t>Intereses =</t>
  </si>
  <si>
    <t>Tasa de interes mensual =</t>
  </si>
  <si>
    <t>meses</t>
  </si>
  <si>
    <t>C'=C*(1+r)^t</t>
  </si>
  <si>
    <t>a)</t>
  </si>
  <si>
    <t>b)</t>
  </si>
  <si>
    <t>c)</t>
  </si>
  <si>
    <t>d)</t>
  </si>
  <si>
    <t>Cuota =</t>
  </si>
  <si>
    <t>Cuota=PAGO(r;t;-D)</t>
  </si>
  <si>
    <t>Tasa de interés o rédito (r)</t>
  </si>
  <si>
    <t>Período de tiempo (t)</t>
  </si>
  <si>
    <t>Deuda (D)</t>
  </si>
  <si>
    <t>Completar la tabla de amortización e intereses mensuales:</t>
  </si>
  <si>
    <t>Deuda pendiente</t>
  </si>
  <si>
    <t>Amortización</t>
  </si>
  <si>
    <t>Mes</t>
  </si>
  <si>
    <t>Cuota</t>
  </si>
  <si>
    <t>Deuda pte.</t>
  </si>
  <si>
    <t>TOTAL</t>
  </si>
  <si>
    <t>Una vez que hayas realizado las fórmulas correctas: Pulsa en la tecla F9 si quieres ver los cálculos con otros datos.</t>
  </si>
  <si>
    <t>IMPORTANTE: En las hojas de Cálculo los valores con Formato (apariencia) de % son valores en tantos por uno.</t>
  </si>
  <si>
    <t>IMPORTANTE: En los cálculos financieros se considera que los meses tienen 30 días y los años 360 días.</t>
  </si>
  <si>
    <t>INSTRUCCIONES</t>
  </si>
  <si>
    <t>Los datos de los ejercicios se generan aleatoriamente. Esto permite comprobar la gran ventaja de las Hojas de Cálculo, ya que si hacemos los cálculos con las fórmulas correctas no importará que los datos sean otros y los cálculos se actualizarán y seguirán siendo correctos.</t>
  </si>
  <si>
    <t>Sin embargo, Excel recalcula todas las celdas cada vez que introducimos un dato en una de ellas. Lo que provoca que se recalculen los datos aleatorios también.</t>
  </si>
  <si>
    <r>
      <t xml:space="preserve">Para evitar que cambien los datos antes de terminar el problema debemos tener la aplicación Excel en el modo de </t>
    </r>
    <r>
      <rPr>
        <sz val="11"/>
        <color rgb="FFC00000"/>
        <rFont val="Calibri"/>
        <family val="2"/>
        <scheme val="minor"/>
      </rPr>
      <t>cálculo Manual</t>
    </r>
    <r>
      <rPr>
        <sz val="11"/>
        <color theme="1"/>
        <rFont val="Calibri"/>
        <family val="2"/>
        <scheme val="minor"/>
      </rPr>
      <t xml:space="preserve">. Para ello, en la pestaña </t>
    </r>
    <r>
      <rPr>
        <sz val="11"/>
        <color rgb="FFC00000"/>
        <rFont val="Calibri"/>
        <family val="2"/>
        <scheme val="minor"/>
      </rPr>
      <t>Fórmulas</t>
    </r>
    <r>
      <rPr>
        <sz val="11"/>
        <color theme="1"/>
        <rFont val="Calibri"/>
        <family val="2"/>
        <scheme val="minor"/>
      </rPr>
      <t xml:space="preserve"> del menú de Excel existe e botón: </t>
    </r>
    <r>
      <rPr>
        <sz val="11"/>
        <color rgb="FFC00000"/>
        <rFont val="Calibri"/>
        <family val="2"/>
        <scheme val="minor"/>
      </rPr>
      <t>Opciones para el cálculo</t>
    </r>
  </si>
  <si>
    <t>Seguramente, después de pulsar F9 el cálculo de los Intereses estará mal (resaltado en rojo) por lo que tendrías que hacer un nuevo cálculo.</t>
  </si>
  <si>
    <t>¿Crees que se podría hacer una fórmula válida que se ajuste a las unidades de tiempo?</t>
  </si>
  <si>
    <t>Tasa de interés (r)</t>
  </si>
  <si>
    <t>Capital (C)</t>
  </si>
  <si>
    <t>Período (t)</t>
  </si>
  <si>
    <t>Tasa de interés trimestral (r) =</t>
  </si>
  <si>
    <t>Número de trimestres (t) =</t>
  </si>
  <si>
    <t>Capital acumulado (C') =</t>
  </si>
  <si>
    <t>Tasa de interés mensual (r) =</t>
  </si>
  <si>
    <t>Número de meses (t) =</t>
  </si>
  <si>
    <t>Tasa de interés diaria (r) =</t>
  </si>
  <si>
    <t>Número de días (t) =</t>
  </si>
</sst>
</file>

<file path=xl/styles.xml><?xml version="1.0" encoding="utf-8"?>
<styleSheet xmlns="http://schemas.openxmlformats.org/spreadsheetml/2006/main">
  <numFmts count="6">
    <numFmt numFmtId="8" formatCode="#,##0.00\ &quot;€&quot;;[Red]\-#,##0.00\ &quot;€&quot;"/>
    <numFmt numFmtId="44" formatCode="_-* #,##0.00\ &quot;€&quot;_-;\-* #,##0.00\ &quot;€&quot;_-;_-* &quot;-&quot;??\ &quot;€&quot;_-;_-@_-"/>
    <numFmt numFmtId="43" formatCode="_-* #,##0.00\ _€_-;\-* #,##0.00\ _€_-;_-* &quot;-&quot;??\ _€_-;_-@_-"/>
    <numFmt numFmtId="165" formatCode="_-* #,##0\ &quot;€&quot;_-;\-* #,##0\ &quot;€&quot;_-;_-* &quot;-&quot;??\ &quot;€&quot;_-;_-@_-"/>
    <numFmt numFmtId="166" formatCode="0.0000%"/>
    <numFmt numFmtId="167" formatCode="0.00000%"/>
  </numFmts>
  <fonts count="12">
    <font>
      <sz val="11"/>
      <color theme="1"/>
      <name val="Calibri"/>
      <family val="2"/>
      <scheme val="minor"/>
    </font>
    <font>
      <sz val="11"/>
      <color theme="1"/>
      <name val="Calibri"/>
      <family val="2"/>
      <scheme val="minor"/>
    </font>
    <font>
      <sz val="11"/>
      <color theme="0"/>
      <name val="Calibri"/>
      <family val="2"/>
      <scheme val="minor"/>
    </font>
    <font>
      <sz val="11"/>
      <color rgb="FF000066"/>
      <name val="Calibri"/>
      <family val="2"/>
    </font>
    <font>
      <sz val="11"/>
      <name val="Calibri"/>
      <family val="2"/>
      <scheme val="minor"/>
    </font>
    <font>
      <sz val="18"/>
      <color theme="1"/>
      <name val="Calibri"/>
      <family val="2"/>
      <scheme val="minor"/>
    </font>
    <font>
      <b/>
      <sz val="11"/>
      <color theme="0"/>
      <name val="Calibri"/>
      <family val="2"/>
      <scheme val="minor"/>
    </font>
    <font>
      <b/>
      <sz val="11"/>
      <color theme="1"/>
      <name val="Calibri"/>
      <family val="2"/>
      <scheme val="minor"/>
    </font>
    <font>
      <sz val="18"/>
      <color rgb="FFC00000"/>
      <name val="Calibri"/>
      <family val="2"/>
      <scheme val="minor"/>
    </font>
    <font>
      <sz val="11"/>
      <color rgb="FFFF0000"/>
      <name val="Calibri"/>
      <family val="2"/>
      <scheme val="minor"/>
    </font>
    <font>
      <sz val="11"/>
      <color rgb="FFC00000"/>
      <name val="Calibri"/>
      <family val="2"/>
      <scheme val="minor"/>
    </font>
    <font>
      <b/>
      <sz val="11"/>
      <color theme="3" tint="0.39997558519241921"/>
      <name val="Calibri"/>
      <family val="2"/>
      <scheme val="minor"/>
    </font>
  </fonts>
  <fills count="3">
    <fill>
      <patternFill patternType="none"/>
    </fill>
    <fill>
      <patternFill patternType="gray125"/>
    </fill>
    <fill>
      <patternFill patternType="solid">
        <fgColor rgb="FF00B05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ck">
        <color rgb="FF00B050"/>
      </left>
      <right/>
      <top/>
      <bottom/>
      <diagonal/>
    </border>
    <border>
      <left/>
      <right style="thick">
        <color rgb="FF00B050"/>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165" fontId="0" fillId="0" borderId="0" xfId="2" applyNumberFormat="1" applyFont="1"/>
    <xf numFmtId="10" fontId="0" fillId="0" borderId="0" xfId="0" applyNumberFormat="1"/>
    <xf numFmtId="9" fontId="0" fillId="0" borderId="0" xfId="0" applyNumberFormat="1"/>
    <xf numFmtId="0" fontId="0" fillId="0" borderId="0" xfId="1" applyNumberFormat="1" applyFont="1"/>
    <xf numFmtId="44" fontId="0" fillId="0" borderId="0" xfId="0" applyNumberFormat="1"/>
    <xf numFmtId="0" fontId="0" fillId="0" borderId="0" xfId="0" applyAlignment="1">
      <alignment horizontal="right"/>
    </xf>
    <xf numFmtId="0" fontId="0" fillId="0" borderId="0" xfId="0" applyBorder="1"/>
    <xf numFmtId="44" fontId="2" fillId="0" borderId="0" xfId="0" applyNumberFormat="1" applyFont="1"/>
    <xf numFmtId="0" fontId="2" fillId="0" borderId="0" xfId="0" applyFont="1"/>
    <xf numFmtId="0" fontId="4" fillId="2" borderId="0" xfId="0" applyFont="1" applyFill="1" applyAlignment="1">
      <alignment horizontal="right"/>
    </xf>
    <xf numFmtId="44" fontId="0" fillId="0" borderId="1" xfId="0" applyNumberFormat="1" applyBorder="1" applyAlignment="1" applyProtection="1">
      <alignment horizontal="center" vertical="center"/>
      <protection locked="0"/>
    </xf>
    <xf numFmtId="0" fontId="4" fillId="2" borderId="0" xfId="0" applyFont="1" applyFill="1" applyAlignment="1">
      <alignment horizontal="center" vertical="center"/>
    </xf>
    <xf numFmtId="0" fontId="0" fillId="0" borderId="2" xfId="0" applyBorder="1"/>
    <xf numFmtId="0" fontId="4" fillId="2" borderId="2" xfId="0" applyFont="1" applyFill="1" applyBorder="1" applyAlignment="1">
      <alignment horizontal="right"/>
    </xf>
    <xf numFmtId="0" fontId="0" fillId="0" borderId="3" xfId="0" applyBorder="1"/>
    <xf numFmtId="0" fontId="4" fillId="2" borderId="3" xfId="0" applyFont="1" applyFill="1" applyBorder="1" applyAlignment="1">
      <alignment horizontal="right"/>
    </xf>
    <xf numFmtId="0" fontId="0" fillId="0" borderId="1" xfId="0" applyBorder="1" applyAlignment="1">
      <alignment horizontal="center" vertical="center"/>
    </xf>
    <xf numFmtId="0" fontId="0" fillId="0" borderId="2" xfId="0" applyBorder="1" applyAlignment="1">
      <alignment horizontal="right"/>
    </xf>
    <xf numFmtId="0" fontId="4" fillId="2" borderId="3" xfId="0" applyFont="1" applyFill="1" applyBorder="1"/>
    <xf numFmtId="0" fontId="0" fillId="0" borderId="4" xfId="0" applyBorder="1" applyAlignment="1">
      <alignment horizontal="right"/>
    </xf>
    <xf numFmtId="0" fontId="3" fillId="0" borderId="0" xfId="0" applyFont="1" applyAlignment="1">
      <alignment horizontal="justify" vertical="center" wrapText="1"/>
    </xf>
    <xf numFmtId="166" fontId="2" fillId="0" borderId="0" xfId="3" applyNumberFormat="1" applyFont="1"/>
    <xf numFmtId="0" fontId="2" fillId="0" borderId="0" xfId="0" applyFont="1" applyAlignment="1">
      <alignment horizontal="right"/>
    </xf>
    <xf numFmtId="44" fontId="2" fillId="0" borderId="0" xfId="2" applyFont="1"/>
    <xf numFmtId="165" fontId="2" fillId="0" borderId="0" xfId="2" applyNumberFormat="1" applyFont="1"/>
    <xf numFmtId="0" fontId="2" fillId="0" borderId="0" xfId="2" applyNumberFormat="1" applyFont="1"/>
    <xf numFmtId="44" fontId="2" fillId="0" borderId="0" xfId="2" applyNumberFormat="1" applyFont="1"/>
    <xf numFmtId="167" fontId="2" fillId="0" borderId="0" xfId="3" applyNumberFormat="1" applyFont="1"/>
    <xf numFmtId="10" fontId="2" fillId="0" borderId="0" xfId="3" applyNumberFormat="1" applyFont="1"/>
    <xf numFmtId="44" fontId="2" fillId="0" borderId="0" xfId="2" applyFont="1" applyAlignment="1">
      <alignment horizontal="center"/>
    </xf>
    <xf numFmtId="8" fontId="2" fillId="0" borderId="0" xfId="2" applyNumberFormat="1" applyFont="1"/>
    <xf numFmtId="0" fontId="0" fillId="0" borderId="0" xfId="0" applyAlignment="1"/>
    <xf numFmtId="0" fontId="0" fillId="0" borderId="6" xfId="0" applyBorder="1" applyAlignment="1">
      <alignment horizontal="center"/>
    </xf>
    <xf numFmtId="0" fontId="0" fillId="0" borderId="6" xfId="0" applyFont="1" applyBorder="1" applyAlignment="1">
      <alignment horizontal="center"/>
    </xf>
    <xf numFmtId="0" fontId="7" fillId="0" borderId="5" xfId="0" applyFont="1" applyBorder="1" applyAlignment="1">
      <alignment horizontal="center"/>
    </xf>
    <xf numFmtId="8" fontId="0" fillId="0" borderId="1" xfId="0" applyNumberFormat="1" applyBorder="1" applyAlignment="1" applyProtection="1">
      <alignment horizontal="center" vertical="center"/>
      <protection locked="0"/>
    </xf>
    <xf numFmtId="0" fontId="6" fillId="0" borderId="0" xfId="0" applyFont="1" applyBorder="1" applyAlignment="1">
      <alignment horizontal="center"/>
    </xf>
    <xf numFmtId="0" fontId="2" fillId="0" borderId="0" xfId="0" applyFont="1" applyBorder="1" applyAlignment="1">
      <alignment horizontal="center"/>
    </xf>
    <xf numFmtId="44" fontId="2" fillId="0" borderId="0" xfId="0" applyNumberFormat="1" applyFont="1" applyBorder="1"/>
    <xf numFmtId="44" fontId="2" fillId="0" borderId="0" xfId="0" applyNumberFormat="1" applyFont="1" applyBorder="1" applyAlignment="1" applyProtection="1">
      <alignment horizontal="center" vertical="center"/>
      <protection locked="0"/>
    </xf>
    <xf numFmtId="0" fontId="2" fillId="0" borderId="0" xfId="0" applyFont="1" applyAlignment="1">
      <alignment horizontal="center"/>
    </xf>
    <xf numFmtId="44" fontId="0" fillId="0" borderId="1" xfId="0" applyNumberFormat="1" applyBorder="1" applyAlignment="1" applyProtection="1">
      <alignment horizontal="center" vertical="center"/>
    </xf>
    <xf numFmtId="0" fontId="3" fillId="0" borderId="0" xfId="0" applyFont="1" applyAlignment="1">
      <alignment horizontal="justify" vertical="center" wrapText="1"/>
    </xf>
    <xf numFmtId="0" fontId="5" fillId="0" borderId="0" xfId="0" applyFont="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8" fillId="0" borderId="0" xfId="0" quotePrefix="1" applyFont="1" applyAlignment="1">
      <alignment horizontal="center" vertical="center"/>
    </xf>
    <xf numFmtId="0" fontId="3" fillId="0" borderId="0" xfId="0" quotePrefix="1" applyFont="1" applyAlignment="1">
      <alignment horizontal="justify" vertical="center" wrapText="1"/>
    </xf>
    <xf numFmtId="44" fontId="4" fillId="2" borderId="0" xfId="0" applyNumberFormat="1" applyFont="1" applyFill="1" applyAlignment="1">
      <alignment horizontal="center" vertical="center"/>
    </xf>
    <xf numFmtId="0" fontId="0" fillId="0" borderId="0" xfId="0" applyAlignment="1">
      <alignment horizontal="center"/>
    </xf>
    <xf numFmtId="0" fontId="9" fillId="0" borderId="0" xfId="0" applyFont="1" applyAlignment="1">
      <alignment horizontal="center"/>
    </xf>
    <xf numFmtId="44" fontId="0" fillId="0" borderId="0" xfId="2" applyNumberFormat="1" applyFont="1"/>
    <xf numFmtId="0" fontId="0" fillId="0" borderId="0" xfId="0"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vertical="center"/>
    </xf>
  </cellXfs>
  <cellStyles count="4">
    <cellStyle name="Millares" xfId="1" builtinId="3"/>
    <cellStyle name="Moneda" xfId="2" builtinId="4"/>
    <cellStyle name="Normal" xfId="0" builtinId="0"/>
    <cellStyle name="Porcentual" xfId="3" builtinId="5"/>
  </cellStyles>
  <dxfs count="78">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4" formatCode="0.00%"/>
      <fill>
        <patternFill>
          <bgColor rgb="FF00B050"/>
        </patternFill>
      </fill>
    </dxf>
    <dxf>
      <font>
        <b/>
        <i val="0"/>
        <color theme="0"/>
      </font>
      <numFmt numFmtId="14" formatCode="0.00%"/>
      <fill>
        <patternFill>
          <bgColor rgb="FFFF0000"/>
        </patternFill>
      </fill>
    </dxf>
    <dxf>
      <font>
        <b/>
        <i val="0"/>
        <color theme="0"/>
      </font>
      <fill>
        <gradientFill>
          <stop position="0">
            <color rgb="FFFF0000"/>
          </stop>
          <stop position="1">
            <color rgb="FF00B050"/>
          </stop>
        </gradientFill>
      </fill>
    </dxf>
    <dxf>
      <font>
        <b/>
        <i val="0"/>
        <color theme="0"/>
      </font>
      <fill>
        <patternFill>
          <bgColor rgb="FF00B050"/>
        </patternFill>
      </fill>
    </dxf>
    <dxf>
      <font>
        <b/>
        <i val="0"/>
        <color theme="0"/>
      </font>
      <fill>
        <patternFill>
          <bgColor rgb="FFFF0000"/>
        </patternFill>
      </fill>
    </dxf>
    <dxf>
      <font>
        <b/>
        <i val="0"/>
        <color theme="0"/>
      </font>
      <fill>
        <gradientFill>
          <stop position="0">
            <color rgb="FFFF0000"/>
          </stop>
          <stop position="1">
            <color rgb="FF00B050"/>
          </stop>
        </gradientFill>
      </fill>
    </dxf>
    <dxf>
      <font>
        <b/>
        <i val="0"/>
        <color theme="0"/>
      </font>
      <fill>
        <patternFill>
          <bgColor rgb="FF00B050"/>
        </patternFill>
      </fill>
    </dxf>
    <dxf>
      <font>
        <b/>
        <i val="0"/>
        <color theme="0"/>
      </font>
      <fill>
        <patternFill>
          <bgColor rgb="FFFF0000"/>
        </patternFill>
      </fill>
    </dxf>
    <dxf>
      <font>
        <b/>
        <i val="0"/>
        <color theme="0"/>
      </font>
      <fill>
        <gradientFill>
          <stop position="0">
            <color rgb="FFFF0000"/>
          </stop>
          <stop position="1">
            <color rgb="FF00B050"/>
          </stop>
        </gradientFill>
      </fill>
    </dxf>
    <dxf>
      <font>
        <b/>
        <i val="0"/>
        <color theme="0"/>
      </font>
      <fill>
        <patternFill>
          <bgColor rgb="FF00B050"/>
        </patternFill>
      </fill>
    </dxf>
    <dxf>
      <font>
        <b/>
        <i val="0"/>
        <color theme="0"/>
      </font>
      <fill>
        <patternFill>
          <bgColor rgb="FFFF0000"/>
        </patternFill>
      </fill>
    </dxf>
    <dxf>
      <font>
        <b/>
        <i val="0"/>
        <color theme="0"/>
      </font>
      <fill>
        <gradientFill>
          <stop position="0">
            <color rgb="FFFF0000"/>
          </stop>
          <stop position="1">
            <color rgb="FF00B050"/>
          </stop>
        </gradientFill>
      </fill>
    </dxf>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4" formatCode="0.00%"/>
      <fill>
        <patternFill>
          <bgColor rgb="FF00B050"/>
        </patternFill>
      </fill>
    </dxf>
    <dxf>
      <font>
        <b/>
        <i val="0"/>
        <color theme="0"/>
      </font>
      <numFmt numFmtId="14" formatCode="0.00%"/>
      <fill>
        <patternFill>
          <bgColor rgb="FFFF0000"/>
        </patternFill>
      </fill>
    </dxf>
    <dxf>
      <font>
        <b/>
        <i val="0"/>
        <color theme="0"/>
      </font>
      <fill>
        <gradientFill>
          <stop position="0">
            <color rgb="FFFF0000"/>
          </stop>
          <stop position="1">
            <color rgb="FF00B050"/>
          </stop>
        </gradientFill>
      </fill>
    </dxf>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 formatCode="0"/>
      <fill>
        <patternFill>
          <bgColor rgb="FF00B050"/>
        </patternFill>
      </fill>
    </dxf>
    <dxf>
      <font>
        <b/>
        <i val="0"/>
        <color theme="0"/>
      </font>
      <numFmt numFmtId="1" formatCode="0"/>
      <fill>
        <patternFill>
          <bgColor rgb="FFFF0000"/>
        </patternFill>
      </fill>
    </dxf>
    <dxf>
      <font>
        <b/>
        <i val="0"/>
        <color theme="0"/>
      </font>
      <fill>
        <gradientFill>
          <stop position="0">
            <color rgb="FFFF0000"/>
          </stop>
          <stop position="1">
            <color rgb="FF00B050"/>
          </stop>
        </gradientFill>
      </fill>
    </dxf>
    <dxf>
      <font>
        <b/>
        <i val="0"/>
        <color theme="0"/>
      </font>
      <numFmt numFmtId="1" formatCode="0"/>
      <fill>
        <patternFill>
          <bgColor rgb="FF00B050"/>
        </patternFill>
      </fill>
    </dxf>
    <dxf>
      <font>
        <b/>
        <i val="0"/>
        <color theme="0"/>
      </font>
      <numFmt numFmtId="1" formatCode="0"/>
      <fill>
        <patternFill>
          <bgColor rgb="FFFF0000"/>
        </patternFill>
      </fill>
    </dxf>
    <dxf>
      <font>
        <b/>
        <i val="0"/>
        <color theme="0"/>
      </font>
      <fill>
        <gradientFill>
          <stop position="0">
            <color rgb="FFFF0000"/>
          </stop>
          <stop position="1">
            <color rgb="FF00B050"/>
          </stop>
        </gradientFill>
      </fill>
    </dxf>
    <dxf>
      <font>
        <b/>
        <i val="0"/>
        <color theme="0"/>
      </font>
      <numFmt numFmtId="14" formatCode="0.00%"/>
      <fill>
        <patternFill>
          <bgColor rgb="FF00B050"/>
        </patternFill>
      </fill>
    </dxf>
    <dxf>
      <font>
        <b/>
        <i val="0"/>
        <color theme="0"/>
      </font>
      <numFmt numFmtId="14" formatCode="0.00%"/>
      <fill>
        <patternFill>
          <bgColor rgb="FFFF0000"/>
        </patternFill>
      </fill>
    </dxf>
    <dxf>
      <font>
        <b/>
        <i val="0"/>
        <color theme="0"/>
      </font>
      <fill>
        <gradientFill>
          <stop position="0">
            <color rgb="FFFF0000"/>
          </stop>
          <stop position="1">
            <color rgb="FF00B050"/>
          </stop>
        </gradientFill>
      </fill>
    </dxf>
    <dxf>
      <font>
        <b/>
        <i val="0"/>
        <color theme="0"/>
      </font>
      <numFmt numFmtId="14" formatCode="0.00%"/>
      <fill>
        <patternFill>
          <bgColor rgb="FF00B050"/>
        </patternFill>
      </fill>
    </dxf>
    <dxf>
      <font>
        <b/>
        <i val="0"/>
        <color theme="0"/>
      </font>
      <numFmt numFmtId="14" formatCode="0.00%"/>
      <fill>
        <patternFill>
          <bgColor rgb="FFFF0000"/>
        </patternFill>
      </fill>
    </dxf>
    <dxf>
      <font>
        <b/>
        <i val="0"/>
        <color theme="0"/>
      </font>
      <fill>
        <gradientFill>
          <stop position="0">
            <color rgb="FFFF0000"/>
          </stop>
          <stop position="1">
            <color rgb="FF00B050"/>
          </stop>
        </gradientFill>
      </fill>
    </dxf>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 formatCode="0"/>
      <fill>
        <patternFill>
          <bgColor rgb="FF00B050"/>
        </patternFill>
      </fill>
    </dxf>
    <dxf>
      <font>
        <b/>
        <i val="0"/>
        <color theme="0"/>
      </font>
      <numFmt numFmtId="1" formatCode="0"/>
      <fill>
        <patternFill>
          <bgColor rgb="FFFF0000"/>
        </patternFill>
      </fill>
    </dxf>
    <dxf>
      <font>
        <b/>
        <i val="0"/>
        <color theme="0"/>
      </font>
      <fill>
        <gradientFill>
          <stop position="0">
            <color rgb="FFFF0000"/>
          </stop>
          <stop position="1">
            <color rgb="FF00B050"/>
          </stop>
        </gradientFill>
      </fill>
    </dxf>
    <dxf>
      <font>
        <b/>
        <i val="0"/>
        <color theme="0"/>
      </font>
      <numFmt numFmtId="14" formatCode="0.00%"/>
      <fill>
        <patternFill>
          <bgColor rgb="FF00B050"/>
        </patternFill>
      </fill>
    </dxf>
    <dxf>
      <font>
        <b/>
        <i val="0"/>
        <color theme="0"/>
      </font>
      <numFmt numFmtId="14" formatCode="0.00%"/>
      <fill>
        <patternFill>
          <bgColor rgb="FFFF0000"/>
        </patternFill>
      </fill>
    </dxf>
    <dxf>
      <font>
        <b/>
        <i val="0"/>
        <color theme="0"/>
      </font>
      <fill>
        <gradientFill>
          <stop position="0">
            <color rgb="FFFF0000"/>
          </stop>
          <stop position="1">
            <color rgb="FF00B050"/>
          </stop>
        </gradientFill>
      </fill>
    </dxf>
    <dxf>
      <font>
        <b/>
        <i val="0"/>
        <color theme="0"/>
      </font>
      <numFmt numFmtId="168" formatCode="#,##0.00\ &quot;€&quot;"/>
      <fill>
        <patternFill>
          <bgColor rgb="FF00B050"/>
        </patternFill>
      </fill>
    </dxf>
    <dxf>
      <font>
        <b/>
        <i val="0"/>
        <color theme="0"/>
      </font>
      <numFmt numFmtId="168" formatCode="#,##0.00\ &quot;€&quot;"/>
      <fill>
        <patternFill>
          <bgColor rgb="FFFF0000"/>
        </patternFill>
      </fill>
    </dxf>
    <dxf>
      <font>
        <b/>
        <i val="0"/>
        <color theme="0"/>
      </font>
      <fill>
        <gradientFill>
          <stop position="0">
            <color rgb="FFFF0000"/>
          </stop>
          <stop position="1">
            <color rgb="FF00B050"/>
          </stop>
        </gradientFill>
      </fill>
    </dxf>
    <dxf>
      <font>
        <b/>
        <i val="0"/>
        <color theme="0"/>
      </font>
      <numFmt numFmtId="1" formatCode="0"/>
      <fill>
        <patternFill>
          <bgColor rgb="FF00B050"/>
        </patternFill>
      </fill>
    </dxf>
    <dxf>
      <font>
        <b/>
        <i val="0"/>
        <color theme="0"/>
      </font>
      <numFmt numFmtId="1" formatCode="0"/>
      <fill>
        <patternFill>
          <bgColor rgb="FFFF0000"/>
        </patternFill>
      </fill>
    </dxf>
    <dxf>
      <font>
        <b/>
        <i val="0"/>
        <color theme="0"/>
      </font>
      <fill>
        <gradientFill>
          <stop position="0">
            <color rgb="FFFF0000"/>
          </stop>
          <stop position="1">
            <color rgb="FF00B050"/>
          </stop>
        </gradientFill>
      </fill>
    </dxf>
  </dxfs>
  <tableStyles count="0" defaultTableStyle="TableStyleMedium9" defaultPivotStyle="PivotStyleLight16"/>
  <colors>
    <mruColors>
      <color rgb="FFFF0000"/>
      <color rgb="FF00B050"/>
      <color rgb="FF0066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184150</xdr:colOff>
      <xdr:row>5</xdr:row>
      <xdr:rowOff>133350</xdr:rowOff>
    </xdr:from>
    <xdr:to>
      <xdr:col>2</xdr:col>
      <xdr:colOff>572770</xdr:colOff>
      <xdr:row>11</xdr:row>
      <xdr:rowOff>71120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77900" y="2406650"/>
          <a:ext cx="1182370" cy="1042670"/>
        </a:xfrm>
        <a:prstGeom prst="rect">
          <a:avLst/>
        </a:prstGeom>
        <a:noFill/>
        <a:ln w="1">
          <a:noFill/>
          <a:miter lim="800000"/>
          <a:headEnd/>
          <a:tailEnd type="none" w="med" len="med"/>
        </a:ln>
        <a:effectLst/>
      </xdr:spPr>
    </xdr:pic>
    <xdr:clientData/>
  </xdr:twoCellAnchor>
  <xdr:twoCellAnchor editAs="oneCell">
    <xdr:from>
      <xdr:col>4</xdr:col>
      <xdr:colOff>19050</xdr:colOff>
      <xdr:row>4</xdr:row>
      <xdr:rowOff>50800</xdr:rowOff>
    </xdr:from>
    <xdr:to>
      <xdr:col>7</xdr:col>
      <xdr:colOff>316230</xdr:colOff>
      <xdr:row>12</xdr:row>
      <xdr:rowOff>111760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194050" y="2139950"/>
          <a:ext cx="2678430" cy="153416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4"/>
  <sheetViews>
    <sheetView tabSelected="1" zoomScale="120" zoomScaleNormal="120" workbookViewId="0">
      <selection activeCell="A4" sqref="A4:H4"/>
    </sheetView>
  </sheetViews>
  <sheetFormatPr baseColWidth="10" defaultRowHeight="14.4"/>
  <sheetData>
    <row r="1" spans="1:8">
      <c r="A1" s="50" t="s">
        <v>35</v>
      </c>
      <c r="B1" s="50"/>
      <c r="C1" s="50"/>
      <c r="D1" s="50"/>
      <c r="E1" s="50"/>
      <c r="F1" s="50"/>
      <c r="G1" s="50"/>
      <c r="H1" s="50"/>
    </row>
    <row r="2" spans="1:8" ht="49.95" customHeight="1">
      <c r="A2" s="53" t="s">
        <v>36</v>
      </c>
      <c r="B2" s="53"/>
      <c r="C2" s="53"/>
      <c r="D2" s="53"/>
      <c r="E2" s="53"/>
      <c r="F2" s="53"/>
      <c r="G2" s="53"/>
      <c r="H2" s="53"/>
    </row>
    <row r="3" spans="1:8" ht="49.95" customHeight="1">
      <c r="A3" s="53" t="s">
        <v>37</v>
      </c>
      <c r="B3" s="53"/>
      <c r="C3" s="53"/>
      <c r="D3" s="53"/>
      <c r="E3" s="53"/>
      <c r="F3" s="53"/>
      <c r="G3" s="53"/>
      <c r="H3" s="53"/>
    </row>
    <row r="4" spans="1:8" ht="49.95" customHeight="1">
      <c r="A4" s="53" t="s">
        <v>38</v>
      </c>
      <c r="B4" s="53"/>
      <c r="C4" s="53"/>
      <c r="D4" s="53"/>
      <c r="E4" s="53"/>
      <c r="F4" s="53"/>
      <c r="G4" s="53"/>
      <c r="H4" s="53"/>
    </row>
  </sheetData>
  <mergeCells count="4">
    <mergeCell ref="A1:H1"/>
    <mergeCell ref="A2:H2"/>
    <mergeCell ref="A3:H3"/>
    <mergeCell ref="A4:H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X12"/>
  <sheetViews>
    <sheetView showGridLines="0" zoomScale="120" zoomScaleNormal="120" workbookViewId="0">
      <selection sqref="A1:XFD1"/>
    </sheetView>
  </sheetViews>
  <sheetFormatPr baseColWidth="10" defaultRowHeight="14.4"/>
  <cols>
    <col min="1" max="1" width="18.6640625" bestFit="1" customWidth="1"/>
    <col min="2" max="2" width="12.6640625" bestFit="1" customWidth="1"/>
    <col min="7" max="7" width="12.6640625" bestFit="1" customWidth="1"/>
    <col min="9" max="9" width="11.5546875" bestFit="1" customWidth="1"/>
    <col min="23" max="24" width="12.6640625" bestFit="1" customWidth="1"/>
  </cols>
  <sheetData>
    <row r="1" spans="1:24" ht="39.9" customHeight="1">
      <c r="A1" s="48" t="str">
        <f ca="1">"1.         En un depósito por "&amp;TEXT(B7,"0")&amp;" años ofrecen un "&amp;TEXT(B5,"0,00%")&amp;" de interés simple anual y Hacienda hace una retención del "&amp;TEXT(B9,"0,00%")&amp;", ¿Cuál es el capital líquido que obtendremos al depositar "&amp;TEXT(B3,"00.000€")&amp;"?"</f>
        <v>1.         En un depósito por 8 años ofrecen un 7,40% de interés simple anual y Hacienda hace una retención del 18,00%, ¿Cuál es el capital líquido que obtendremos al depositar 52.000€?</v>
      </c>
      <c r="B1" s="43"/>
      <c r="C1" s="43"/>
      <c r="D1" s="43"/>
      <c r="E1" s="43"/>
      <c r="F1" s="43"/>
      <c r="G1" s="43"/>
      <c r="H1" s="43"/>
    </row>
    <row r="2" spans="1:24" ht="3" customHeight="1" thickBot="1">
      <c r="D2" s="14"/>
      <c r="E2" s="10"/>
      <c r="F2" s="10"/>
      <c r="G2" s="10"/>
      <c r="H2" s="16"/>
    </row>
    <row r="3" spans="1:24" ht="15" thickBot="1">
      <c r="A3" t="s">
        <v>0</v>
      </c>
      <c r="B3" s="1">
        <f ca="1">RANDBETWEEN(6,60)*1000</f>
        <v>52000</v>
      </c>
      <c r="D3" s="13"/>
      <c r="F3" s="6" t="s">
        <v>6</v>
      </c>
      <c r="G3" s="11" t="s">
        <v>11</v>
      </c>
      <c r="H3" s="15"/>
      <c r="W3" s="5"/>
      <c r="X3" s="8">
        <f ca="1">B3*B5*B7</f>
        <v>30784</v>
      </c>
    </row>
    <row r="4" spans="1:24" ht="3" customHeight="1" thickBot="1">
      <c r="B4" s="1"/>
      <c r="D4" s="14"/>
      <c r="E4" s="10"/>
      <c r="F4" s="10"/>
      <c r="G4" s="49"/>
      <c r="H4" s="16"/>
      <c r="X4" s="9"/>
    </row>
    <row r="5" spans="1:24" ht="15" thickBot="1">
      <c r="A5" t="s">
        <v>1</v>
      </c>
      <c r="B5" s="2">
        <f ca="1">RANDBETWEEN(20,100)/1000</f>
        <v>7.3999999999999996E-2</v>
      </c>
      <c r="C5" t="s">
        <v>2</v>
      </c>
      <c r="D5" s="13"/>
      <c r="F5" s="6" t="s">
        <v>7</v>
      </c>
      <c r="G5" s="11" t="s">
        <v>11</v>
      </c>
      <c r="H5" s="15"/>
      <c r="W5" s="5"/>
      <c r="X5" s="8">
        <f ca="1">X3*B9</f>
        <v>5541.12</v>
      </c>
    </row>
    <row r="6" spans="1:24" ht="3" customHeight="1" thickBot="1">
      <c r="B6" s="2"/>
      <c r="D6" s="14"/>
      <c r="E6" s="10"/>
      <c r="F6" s="10"/>
      <c r="G6" s="12"/>
      <c r="H6" s="16"/>
      <c r="X6" s="9"/>
    </row>
    <row r="7" spans="1:24" ht="15" thickBot="1">
      <c r="A7" t="s">
        <v>4</v>
      </c>
      <c r="B7" s="4">
        <f ca="1">RANDBETWEEN(3,10)</f>
        <v>8</v>
      </c>
      <c r="C7" t="s">
        <v>5</v>
      </c>
      <c r="D7" s="13"/>
      <c r="F7" s="6" t="s">
        <v>8</v>
      </c>
      <c r="G7" s="11" t="s">
        <v>11</v>
      </c>
      <c r="H7" s="15"/>
      <c r="X7" s="8">
        <f ca="1">B3+X3-X5</f>
        <v>77242.880000000005</v>
      </c>
    </row>
    <row r="8" spans="1:24" ht="3" customHeight="1">
      <c r="B8" s="4"/>
      <c r="D8" s="14"/>
      <c r="E8" s="10"/>
      <c r="F8" s="10"/>
      <c r="G8" s="10"/>
      <c r="H8" s="16"/>
    </row>
    <row r="9" spans="1:24">
      <c r="A9" t="s">
        <v>3</v>
      </c>
      <c r="B9" s="3">
        <v>0.18</v>
      </c>
    </row>
    <row r="11" spans="1:24">
      <c r="A11" s="51" t="s">
        <v>33</v>
      </c>
      <c r="B11" s="51"/>
      <c r="C11" s="51"/>
      <c r="D11" s="51"/>
      <c r="E11" s="51"/>
      <c r="F11" s="51"/>
      <c r="G11" s="51"/>
      <c r="H11" s="51"/>
    </row>
    <row r="12" spans="1:24">
      <c r="A12" s="50" t="s">
        <v>32</v>
      </c>
      <c r="B12" s="50"/>
      <c r="C12" s="50"/>
      <c r="D12" s="50"/>
      <c r="E12" s="50"/>
      <c r="F12" s="50"/>
      <c r="G12" s="50"/>
      <c r="H12" s="50"/>
    </row>
  </sheetData>
  <mergeCells count="3">
    <mergeCell ref="A1:H1"/>
    <mergeCell ref="A12:H12"/>
    <mergeCell ref="A11:H11"/>
  </mergeCells>
  <conditionalFormatting sqref="G3">
    <cfRule type="beginsWith" dxfId="38" priority="28" stopIfTrue="1" operator="beginsWith" text="?">
      <formula>LEFT(G3,1)="?"</formula>
    </cfRule>
    <cfRule type="cellIs" dxfId="37" priority="29" stopIfTrue="1" operator="notEqual">
      <formula>X3</formula>
    </cfRule>
    <cfRule type="cellIs" dxfId="36" priority="30" operator="equal">
      <formula>X3</formula>
    </cfRule>
  </conditionalFormatting>
  <conditionalFormatting sqref="G5">
    <cfRule type="beginsWith" dxfId="35" priority="4" stopIfTrue="1" operator="beginsWith" text="?">
      <formula>LEFT(G5,1)="?"</formula>
    </cfRule>
    <cfRule type="cellIs" dxfId="34" priority="5" stopIfTrue="1" operator="notEqual">
      <formula>X5</formula>
    </cfRule>
    <cfRule type="cellIs" dxfId="33" priority="6" operator="equal">
      <formula>X5</formula>
    </cfRule>
  </conditionalFormatting>
  <conditionalFormatting sqref="G7">
    <cfRule type="beginsWith" dxfId="32" priority="1" stopIfTrue="1" operator="beginsWith" text="?">
      <formula>LEFT(G7,1)="?"</formula>
    </cfRule>
    <cfRule type="cellIs" dxfId="31" priority="2" stopIfTrue="1" operator="notEqual">
      <formula>X7</formula>
    </cfRule>
    <cfRule type="cellIs" dxfId="30" priority="3" operator="equal">
      <formula>X7</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X11"/>
  <sheetViews>
    <sheetView showGridLines="0" zoomScale="120" zoomScaleNormal="120" workbookViewId="0">
      <selection activeCell="B3" sqref="B3:B5"/>
    </sheetView>
  </sheetViews>
  <sheetFormatPr baseColWidth="10" defaultRowHeight="14.4"/>
  <cols>
    <col min="1" max="1" width="18.6640625" bestFit="1" customWidth="1"/>
    <col min="2" max="2" width="12.6640625" bestFit="1" customWidth="1"/>
    <col min="7" max="7" width="12.6640625" bestFit="1" customWidth="1"/>
    <col min="9" max="9" width="11.5546875" bestFit="1" customWidth="1"/>
    <col min="23" max="24" width="12.6640625" bestFit="1" customWidth="1"/>
  </cols>
  <sheetData>
    <row r="1" spans="1:24" ht="39.9" customHeight="1">
      <c r="A1" s="43" t="str">
        <f ca="1">"2. ¿Durante cuantos años ha estado depositado un capital de "&amp;TEXT(B3,"00.000€")&amp;" al tipo de interés simple del "&amp;TEXT(B5,"0,00%")&amp;", si se han generado "&amp;TEXT(B7,"00.000,00€")&amp;"?"</f>
        <v>2. ¿Durante cuantos años ha estado depositado un capital de 23.700€ al tipo de interés simple del 9,10%, si se han generado 12.940,20€?</v>
      </c>
      <c r="B1" s="43"/>
      <c r="C1" s="43"/>
      <c r="D1" s="43"/>
      <c r="E1" s="43"/>
      <c r="F1" s="43"/>
      <c r="G1" s="43"/>
      <c r="H1" s="43"/>
    </row>
    <row r="2" spans="1:24" ht="3" customHeight="1" thickBot="1">
      <c r="F2" s="14"/>
      <c r="G2" s="10"/>
      <c r="H2" s="19"/>
    </row>
    <row r="3" spans="1:24" ht="15" thickBot="1">
      <c r="A3" t="s">
        <v>0</v>
      </c>
      <c r="B3" s="1">
        <f ca="1">RANDBETWEEN(150,600)*100</f>
        <v>23700</v>
      </c>
      <c r="F3" s="18" t="s">
        <v>10</v>
      </c>
      <c r="G3" s="11" t="s">
        <v>11</v>
      </c>
      <c r="H3" s="15" t="s">
        <v>5</v>
      </c>
      <c r="W3" s="5"/>
      <c r="X3" s="8">
        <f ca="1">B7/B3/B5</f>
        <v>5.9999999999999991</v>
      </c>
    </row>
    <row r="4" spans="1:24" ht="3" customHeight="1">
      <c r="B4" s="1"/>
      <c r="F4" s="14"/>
      <c r="G4" s="10"/>
      <c r="H4" s="19"/>
      <c r="X4" s="9"/>
    </row>
    <row r="5" spans="1:24">
      <c r="A5" t="s">
        <v>1</v>
      </c>
      <c r="B5" s="2">
        <f ca="1">RANDBETWEEN(20,100)/1000</f>
        <v>9.0999999999999998E-2</v>
      </c>
      <c r="C5" t="s">
        <v>2</v>
      </c>
      <c r="W5" s="5"/>
      <c r="X5" s="5"/>
    </row>
    <row r="6" spans="1:24" ht="3" customHeight="1">
      <c r="B6" s="2"/>
    </row>
    <row r="7" spans="1:24">
      <c r="A7" t="s">
        <v>9</v>
      </c>
      <c r="B7" s="52">
        <f ca="1">B3*B5*RANDBETWEEN(1,10)</f>
        <v>12940.199999999999</v>
      </c>
    </row>
    <row r="8" spans="1:24" ht="3" customHeight="1">
      <c r="B8" s="4"/>
      <c r="F8" s="6"/>
      <c r="G8" s="7"/>
    </row>
    <row r="10" spans="1:24">
      <c r="A10" s="51" t="s">
        <v>33</v>
      </c>
      <c r="B10" s="51"/>
      <c r="C10" s="51"/>
      <c r="D10" s="51"/>
      <c r="E10" s="51"/>
      <c r="F10" s="51"/>
      <c r="G10" s="51"/>
      <c r="H10" s="51"/>
    </row>
    <row r="11" spans="1:24">
      <c r="A11" s="50" t="s">
        <v>32</v>
      </c>
      <c r="B11" s="50"/>
      <c r="C11" s="50"/>
      <c r="D11" s="50"/>
      <c r="E11" s="50"/>
      <c r="F11" s="50"/>
      <c r="G11" s="50"/>
      <c r="H11" s="50"/>
    </row>
  </sheetData>
  <sheetProtection password="CF7A" sheet="1" objects="1" scenarios="1"/>
  <mergeCells count="3">
    <mergeCell ref="A1:H1"/>
    <mergeCell ref="A10:H10"/>
    <mergeCell ref="A11:H11"/>
  </mergeCells>
  <conditionalFormatting sqref="G3">
    <cfRule type="beginsWith" dxfId="77" priority="1" stopIfTrue="1" operator="beginsWith" text="?">
      <formula>LEFT(G3,1)="?"</formula>
    </cfRule>
    <cfRule type="cellIs" dxfId="76" priority="2" stopIfTrue="1" operator="notEqual">
      <formula>X3</formula>
    </cfRule>
    <cfRule type="cellIs" dxfId="75" priority="3" operator="equal">
      <formula>X3</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X14"/>
  <sheetViews>
    <sheetView showGridLines="0" zoomScale="120" zoomScaleNormal="120" workbookViewId="0">
      <selection activeCell="G3" sqref="G3"/>
    </sheetView>
  </sheetViews>
  <sheetFormatPr baseColWidth="10" defaultRowHeight="14.4"/>
  <cols>
    <col min="1" max="1" width="18.6640625" bestFit="1" customWidth="1"/>
    <col min="2" max="2" width="12.6640625" bestFit="1" customWidth="1"/>
    <col min="4" max="4" width="9.6640625" customWidth="1"/>
    <col min="5" max="5" width="12.6640625" customWidth="1"/>
    <col min="7" max="7" width="12.6640625" bestFit="1" customWidth="1"/>
    <col min="9" max="9" width="11.5546875" bestFit="1" customWidth="1"/>
    <col min="23" max="24" width="12.6640625" bestFit="1" customWidth="1"/>
  </cols>
  <sheetData>
    <row r="1" spans="1:24" ht="53.4" customHeight="1">
      <c r="A1" s="43" t="str">
        <f ca="1">"3. Una entidad financiera ofrece un "&amp;TEXT(B5,"0,00%")&amp;" anual por un depósito renovable todos los meses. Si los intereses se cobran y, por tanto, no se acumulan en el depósito. ¿Qué intereses se obtienen por "&amp;TEXT(B3,"0.000€")&amp;" si se renueva durante "&amp;TEXT(B7,"0")&amp;" "&amp;C7&amp;"?"</f>
        <v>3. Una entidad financiera ofrece un 6,80% anual por un depósito renovable todos los meses. Si los intereses se cobran y, por tanto, no se acumulan en el depósito. ¿Qué intereses se obtienen por 33.400€ si se renueva durante 54 meses?</v>
      </c>
      <c r="B1" s="43"/>
      <c r="C1" s="43"/>
      <c r="D1" s="43"/>
      <c r="E1" s="43"/>
      <c r="F1" s="43"/>
      <c r="G1" s="43"/>
      <c r="H1" s="43"/>
    </row>
    <row r="2" spans="1:24" ht="3" customHeight="1" thickBot="1">
      <c r="E2" s="14"/>
      <c r="F2" s="14"/>
      <c r="G2" s="10"/>
      <c r="H2" s="19"/>
    </row>
    <row r="3" spans="1:24" ht="15" thickBot="1">
      <c r="A3" t="s">
        <v>0</v>
      </c>
      <c r="B3" s="1">
        <f ca="1">RANDBETWEEN(150,600)*100</f>
        <v>33400</v>
      </c>
      <c r="E3" s="18"/>
      <c r="F3" s="20" t="s">
        <v>13</v>
      </c>
      <c r="G3" s="11" t="s">
        <v>11</v>
      </c>
      <c r="H3" s="15"/>
      <c r="W3" s="5"/>
      <c r="X3" s="22">
        <f ca="1">B5/12</f>
        <v>5.6666666666666671E-3</v>
      </c>
    </row>
    <row r="4" spans="1:24" ht="3" customHeight="1" thickBot="1">
      <c r="B4" s="1"/>
      <c r="E4" s="14"/>
      <c r="F4" s="14"/>
      <c r="G4" s="10"/>
      <c r="H4" s="19"/>
      <c r="X4" s="9"/>
    </row>
    <row r="5" spans="1:24" ht="15" thickBot="1">
      <c r="A5" t="s">
        <v>1</v>
      </c>
      <c r="B5" s="2">
        <f ca="1">RANDBETWEEN(20,100)/1000</f>
        <v>6.8000000000000005E-2</v>
      </c>
      <c r="C5" t="s">
        <v>2</v>
      </c>
      <c r="E5" s="18"/>
      <c r="F5" s="6" t="s">
        <v>12</v>
      </c>
      <c r="G5" s="11" t="s">
        <v>11</v>
      </c>
      <c r="H5" s="15"/>
      <c r="W5" s="5"/>
      <c r="X5" s="8">
        <f ca="1">B3*X3*B7*CHOOSE(D7,1/30,1,3,6)</f>
        <v>10220.400000000001</v>
      </c>
    </row>
    <row r="6" spans="1:24" ht="3" customHeight="1">
      <c r="B6" s="2"/>
      <c r="E6" s="14"/>
      <c r="F6" s="14"/>
      <c r="G6" s="10"/>
      <c r="H6" s="19"/>
    </row>
    <row r="7" spans="1:24">
      <c r="A7" t="s">
        <v>4</v>
      </c>
      <c r="B7">
        <f ca="1">RANDBETWEEN(1,10)*CHOOSE(D7,120,6,2,1)</f>
        <v>54</v>
      </c>
      <c r="C7" t="str">
        <f ca="1">CHOOSE(D7,"días","meses","trimestres","semestres")</f>
        <v>meses</v>
      </c>
      <c r="D7" s="9">
        <f ca="1">RANDBETWEEN(1,4)</f>
        <v>2</v>
      </c>
    </row>
    <row r="8" spans="1:24" ht="3" customHeight="1">
      <c r="F8" s="6"/>
      <c r="G8" s="7"/>
    </row>
    <row r="10" spans="1:24">
      <c r="A10" s="51" t="s">
        <v>33</v>
      </c>
      <c r="B10" s="51"/>
      <c r="C10" s="51"/>
      <c r="D10" s="51"/>
      <c r="E10" s="51"/>
      <c r="F10" s="51"/>
      <c r="G10" s="51"/>
      <c r="H10" s="51"/>
    </row>
    <row r="11" spans="1:24">
      <c r="A11" s="51" t="s">
        <v>34</v>
      </c>
      <c r="B11" s="51"/>
      <c r="C11" s="51"/>
      <c r="D11" s="51"/>
      <c r="E11" s="51"/>
      <c r="F11" s="51"/>
      <c r="G11" s="51"/>
      <c r="H11" s="51"/>
    </row>
    <row r="12" spans="1:24">
      <c r="A12" s="50" t="s">
        <v>32</v>
      </c>
      <c r="B12" s="50"/>
      <c r="C12" s="50"/>
      <c r="D12" s="50"/>
      <c r="E12" s="50"/>
      <c r="F12" s="50"/>
      <c r="G12" s="50"/>
      <c r="H12" s="50"/>
    </row>
    <row r="13" spans="1:24" ht="31.2" customHeight="1">
      <c r="A13" s="53" t="s">
        <v>39</v>
      </c>
      <c r="B13" s="53"/>
      <c r="C13" s="53"/>
      <c r="D13" s="53"/>
      <c r="E13" s="53"/>
      <c r="F13" s="53"/>
      <c r="G13" s="53"/>
      <c r="H13" s="53"/>
    </row>
    <row r="14" spans="1:24">
      <c r="A14" s="54" t="s">
        <v>40</v>
      </c>
      <c r="B14" s="54"/>
      <c r="C14" s="54"/>
      <c r="D14" s="54"/>
      <c r="E14" s="54"/>
      <c r="F14" s="54"/>
      <c r="G14" s="54"/>
      <c r="H14" s="54"/>
    </row>
  </sheetData>
  <sheetProtection password="CF7A" sheet="1" objects="1" scenarios="1"/>
  <mergeCells count="6">
    <mergeCell ref="A14:H14"/>
    <mergeCell ref="A1:H1"/>
    <mergeCell ref="A10:H10"/>
    <mergeCell ref="A12:H12"/>
    <mergeCell ref="A11:H11"/>
    <mergeCell ref="A13:H13"/>
  </mergeCells>
  <conditionalFormatting sqref="G3">
    <cfRule type="beginsWith" dxfId="44" priority="4" stopIfTrue="1" operator="beginsWith" text="?">
      <formula>LEFT(G3,1)="?"</formula>
    </cfRule>
    <cfRule type="cellIs" dxfId="43" priority="5" stopIfTrue="1" operator="notEqual">
      <formula>X3</formula>
    </cfRule>
    <cfRule type="cellIs" dxfId="42" priority="6" operator="equal">
      <formula>X3</formula>
    </cfRule>
  </conditionalFormatting>
  <conditionalFormatting sqref="G5">
    <cfRule type="beginsWith" dxfId="41" priority="1" stopIfTrue="1" operator="beginsWith" text="?">
      <formula>LEFT(G5,1)="?"</formula>
    </cfRule>
    <cfRule type="cellIs" dxfId="40" priority="2" stopIfTrue="1" operator="notEqual">
      <formula>X5</formula>
    </cfRule>
    <cfRule type="cellIs" dxfId="39" priority="3" operator="equal">
      <formula>X5</formula>
    </cfRule>
  </conditionalFormatting>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dimension ref="A1:X23"/>
  <sheetViews>
    <sheetView showGridLines="0" zoomScale="120" zoomScaleNormal="120" workbookViewId="0">
      <selection activeCell="G3" sqref="G3"/>
    </sheetView>
  </sheetViews>
  <sheetFormatPr baseColWidth="10" defaultRowHeight="14.4"/>
  <cols>
    <col min="1" max="1" width="18.6640625" bestFit="1" customWidth="1"/>
    <col min="2" max="2" width="12.6640625" bestFit="1" customWidth="1"/>
    <col min="4" max="4" width="7.6640625" customWidth="1"/>
    <col min="5" max="5" width="15.21875" customWidth="1"/>
    <col min="7" max="7" width="13.88671875" bestFit="1" customWidth="1"/>
    <col min="9" max="9" width="11.5546875" bestFit="1" customWidth="1"/>
    <col min="10" max="10" width="12" bestFit="1" customWidth="1"/>
    <col min="23" max="23" width="12.6640625" bestFit="1" customWidth="1"/>
    <col min="24" max="24" width="14.88671875" bestFit="1" customWidth="1"/>
  </cols>
  <sheetData>
    <row r="1" spans="1:24" ht="50.1" customHeight="1">
      <c r="A1" s="43" t="str">
        <f ca="1">"4. Calcula el capital que se acumula si se colocan "&amp;TEXT(B3,"0.000€")&amp;" al "&amp;TEXT(B5,"0,00%")&amp;" de interés compuesto durante "&amp;TEXT(B7,"0")&amp;" "&amp;C7&amp;", si los intereses se abonan:
a) Anualmente      b) Trimestralmente      c) Mensualmente      d) Diariamente (1 año=360 días)"</f>
        <v>4. Calcula el capital que se acumula si se colocan 31.000€ al 6,00% de interés compuesto durante 3 años, si los intereses se abonan:
a) Anualmente      b) Trimestralmente      c) Mensualmente      d) Diariamente (1 año=360 días)</v>
      </c>
      <c r="B1" s="43"/>
      <c r="C1" s="43"/>
      <c r="D1" s="43"/>
      <c r="E1" s="43"/>
      <c r="F1" s="43"/>
      <c r="G1" s="43"/>
      <c r="H1" s="43"/>
    </row>
    <row r="2" spans="1:24" ht="3" customHeight="1" thickBot="1">
      <c r="A2" s="21"/>
      <c r="B2" s="21"/>
      <c r="C2" s="21"/>
      <c r="D2" s="14"/>
      <c r="E2" s="10"/>
      <c r="F2" s="10"/>
      <c r="G2" s="10"/>
      <c r="H2" s="16"/>
    </row>
    <row r="3" spans="1:24" ht="15.75" customHeight="1" thickBot="1">
      <c r="A3" t="s">
        <v>42</v>
      </c>
      <c r="B3" s="1">
        <f ca="1">RANDBETWEEN(15,60)*1000</f>
        <v>31000</v>
      </c>
      <c r="D3" s="13" t="s">
        <v>16</v>
      </c>
      <c r="E3" s="21"/>
      <c r="F3" s="6" t="s">
        <v>46</v>
      </c>
      <c r="G3" s="11" t="s">
        <v>11</v>
      </c>
      <c r="H3" s="15"/>
      <c r="W3" s="23" t="str">
        <f>+F3</f>
        <v>Capital acumulado (C') =</v>
      </c>
      <c r="X3" s="24">
        <f ca="1">$B$3*(1+B5)^B7</f>
        <v>36921.496000000006</v>
      </c>
    </row>
    <row r="4" spans="1:24" ht="3" customHeight="1" thickBot="1">
      <c r="B4" s="1"/>
      <c r="D4" s="14"/>
      <c r="E4" s="10"/>
      <c r="F4" s="10"/>
      <c r="G4" s="10" t="s">
        <v>11</v>
      </c>
      <c r="H4" s="16"/>
      <c r="W4" s="9"/>
      <c r="X4" s="25"/>
    </row>
    <row r="5" spans="1:24" ht="15.75" customHeight="1" thickBot="1">
      <c r="A5" t="s">
        <v>41</v>
      </c>
      <c r="B5" s="2">
        <f ca="1">RANDBETWEEN(20,100)/1000</f>
        <v>0.06</v>
      </c>
      <c r="C5" t="s">
        <v>2</v>
      </c>
      <c r="D5" s="13" t="s">
        <v>17</v>
      </c>
      <c r="E5" s="21"/>
      <c r="F5" s="6" t="s">
        <v>44</v>
      </c>
      <c r="G5" s="11" t="s">
        <v>11</v>
      </c>
      <c r="H5" s="15"/>
      <c r="W5" s="23" t="str">
        <f>+F5</f>
        <v>Tasa de interés trimestral (r) =</v>
      </c>
      <c r="X5" s="22">
        <f ca="1">B5/4</f>
        <v>1.4999999999999999E-2</v>
      </c>
    </row>
    <row r="6" spans="1:24" ht="3" customHeight="1" thickBot="1">
      <c r="B6" s="2"/>
      <c r="D6" s="14"/>
      <c r="E6" s="10"/>
      <c r="F6" s="10"/>
      <c r="G6" s="17"/>
      <c r="H6" s="16"/>
      <c r="W6" s="9"/>
      <c r="X6" s="25"/>
    </row>
    <row r="7" spans="1:24" ht="15.75" customHeight="1" thickBot="1">
      <c r="A7" t="s">
        <v>43</v>
      </c>
      <c r="B7" s="4">
        <f ca="1">RANDBETWEEN(2,10)</f>
        <v>3</v>
      </c>
      <c r="C7" t="s">
        <v>5</v>
      </c>
      <c r="D7" s="13"/>
      <c r="E7" s="21"/>
      <c r="F7" s="6" t="s">
        <v>45</v>
      </c>
      <c r="G7" s="11" t="s">
        <v>11</v>
      </c>
      <c r="H7" s="15"/>
      <c r="W7" s="23" t="str">
        <f>+F7</f>
        <v>Número de trimestres (t) =</v>
      </c>
      <c r="X7" s="26">
        <f ca="1">$B$7*4</f>
        <v>12</v>
      </c>
    </row>
    <row r="8" spans="1:24" ht="3" customHeight="1" thickBot="1">
      <c r="D8" s="14"/>
      <c r="E8" s="10"/>
      <c r="F8" s="10"/>
      <c r="G8" s="17"/>
      <c r="H8" s="16"/>
      <c r="W8" s="9"/>
      <c r="X8" s="25"/>
    </row>
    <row r="9" spans="1:24" ht="15.75" customHeight="1" thickBot="1">
      <c r="A9" s="44" t="s">
        <v>15</v>
      </c>
      <c r="B9" s="44"/>
      <c r="D9" s="13"/>
      <c r="E9" s="21"/>
      <c r="F9" s="6" t="s">
        <v>46</v>
      </c>
      <c r="G9" s="11" t="s">
        <v>11</v>
      </c>
      <c r="H9" s="15"/>
      <c r="W9" s="23" t="str">
        <f>+F9</f>
        <v>Capital acumulado (C') =</v>
      </c>
      <c r="X9" s="27">
        <f ca="1">$B$3*(1+X5)^X7</f>
        <v>37064.163315307531</v>
      </c>
    </row>
    <row r="10" spans="1:24" ht="3" customHeight="1" thickBot="1">
      <c r="A10" s="44"/>
      <c r="B10" s="44"/>
      <c r="D10" s="14"/>
      <c r="E10" s="10"/>
      <c r="F10" s="10"/>
      <c r="G10" s="17"/>
      <c r="H10" s="16"/>
      <c r="W10" s="9"/>
      <c r="X10" s="25"/>
    </row>
    <row r="11" spans="1:24" ht="15.75" customHeight="1" thickBot="1">
      <c r="A11" s="44"/>
      <c r="B11" s="44"/>
      <c r="D11" s="13" t="s">
        <v>18</v>
      </c>
      <c r="E11" s="21"/>
      <c r="F11" s="6" t="s">
        <v>47</v>
      </c>
      <c r="G11" s="11" t="s">
        <v>11</v>
      </c>
      <c r="H11" s="15"/>
      <c r="W11" s="23" t="str">
        <f>+F11</f>
        <v>Tasa de interés mensual (r) =</v>
      </c>
      <c r="X11" s="22">
        <f ca="1">B5/12</f>
        <v>5.0000000000000001E-3</v>
      </c>
    </row>
    <row r="12" spans="1:24" ht="3" customHeight="1" thickBot="1">
      <c r="B12" s="1"/>
      <c r="D12" s="14"/>
      <c r="E12" s="10"/>
      <c r="F12" s="10"/>
      <c r="G12" s="17"/>
      <c r="H12" s="16"/>
      <c r="W12" s="9"/>
      <c r="X12" s="9"/>
    </row>
    <row r="13" spans="1:24" ht="15.75" customHeight="1" thickBot="1">
      <c r="D13" s="13"/>
      <c r="E13" s="21"/>
      <c r="F13" s="6" t="s">
        <v>48</v>
      </c>
      <c r="G13" s="11" t="s">
        <v>11</v>
      </c>
      <c r="H13" s="15"/>
      <c r="W13" s="23" t="str">
        <f>+F13</f>
        <v>Número de meses (t) =</v>
      </c>
      <c r="X13" s="26">
        <f ca="1">$B$7*12</f>
        <v>36</v>
      </c>
    </row>
    <row r="14" spans="1:24" ht="3" customHeight="1" thickBot="1">
      <c r="D14" s="14"/>
      <c r="E14" s="10"/>
      <c r="F14" s="10"/>
      <c r="G14" s="17"/>
      <c r="H14" s="16"/>
      <c r="W14" s="9"/>
      <c r="X14" s="9"/>
    </row>
    <row r="15" spans="1:24" ht="15" thickBot="1">
      <c r="D15" s="13"/>
      <c r="F15" s="6" t="s">
        <v>46</v>
      </c>
      <c r="G15" s="11" t="s">
        <v>11</v>
      </c>
      <c r="H15" s="15"/>
      <c r="W15" s="23" t="str">
        <f>+F15</f>
        <v>Capital acumulado (C') =</v>
      </c>
      <c r="X15" s="27">
        <f ca="1">$B$3*(1+X11)^X13</f>
        <v>37097.096269525791</v>
      </c>
    </row>
    <row r="16" spans="1:24" ht="3" customHeight="1" thickBot="1">
      <c r="D16" s="14"/>
      <c r="E16" s="10"/>
      <c r="F16" s="10"/>
      <c r="G16" s="17"/>
      <c r="H16" s="16"/>
      <c r="W16" s="9"/>
      <c r="X16" s="9"/>
    </row>
    <row r="17" spans="2:24" ht="15" thickBot="1">
      <c r="D17" s="13" t="s">
        <v>19</v>
      </c>
      <c r="F17" s="6" t="s">
        <v>49</v>
      </c>
      <c r="G17" s="11" t="s">
        <v>11</v>
      </c>
      <c r="H17" s="15"/>
      <c r="W17" s="23" t="str">
        <f>+F17</f>
        <v>Tasa de interés diaria (r) =</v>
      </c>
      <c r="X17" s="28">
        <f ca="1">B5/360</f>
        <v>1.6666666666666666E-4</v>
      </c>
    </row>
    <row r="18" spans="2:24" ht="3" customHeight="1" thickBot="1">
      <c r="D18" s="14"/>
      <c r="E18" s="10"/>
      <c r="F18" s="10"/>
      <c r="G18" s="17"/>
      <c r="H18" s="16"/>
      <c r="W18" s="9"/>
      <c r="X18" s="9"/>
    </row>
    <row r="19" spans="2:24" ht="15.75" customHeight="1" thickBot="1">
      <c r="D19" s="13"/>
      <c r="F19" s="6" t="s">
        <v>50</v>
      </c>
      <c r="G19" s="11" t="s">
        <v>11</v>
      </c>
      <c r="H19" s="15"/>
      <c r="W19" s="23" t="str">
        <f>+F19</f>
        <v>Número de días (t) =</v>
      </c>
      <c r="X19" s="26">
        <f ca="1">$B$7*360</f>
        <v>1080</v>
      </c>
    </row>
    <row r="20" spans="2:24" ht="3" customHeight="1" thickBot="1">
      <c r="D20" s="14"/>
      <c r="E20" s="10"/>
      <c r="F20" s="10"/>
      <c r="G20" s="17"/>
      <c r="H20" s="16"/>
      <c r="W20" s="9"/>
      <c r="X20" s="9"/>
    </row>
    <row r="21" spans="2:24" ht="15" thickBot="1">
      <c r="D21" s="13"/>
      <c r="F21" s="6" t="s">
        <v>46</v>
      </c>
      <c r="G21" s="11" t="s">
        <v>11</v>
      </c>
      <c r="H21" s="15"/>
      <c r="W21" s="23" t="str">
        <f>+F21</f>
        <v>Capital acumulado (C') =</v>
      </c>
      <c r="X21" s="27">
        <f ca="1">$B$3*(1+X17)^X19</f>
        <v>37113.181616725982</v>
      </c>
    </row>
    <row r="22" spans="2:24" ht="3" customHeight="1">
      <c r="B22" s="4"/>
      <c r="D22" s="14"/>
      <c r="E22" s="10"/>
      <c r="F22" s="10"/>
      <c r="G22" s="10">
        <v>8</v>
      </c>
      <c r="H22" s="16"/>
    </row>
    <row r="23" spans="2:24">
      <c r="B23" s="3"/>
      <c r="F23" s="6"/>
    </row>
  </sheetData>
  <sheetProtection password="CF7A" sheet="1" objects="1" scenarios="1"/>
  <mergeCells count="2">
    <mergeCell ref="A1:H1"/>
    <mergeCell ref="A9:B11"/>
  </mergeCells>
  <conditionalFormatting sqref="G3">
    <cfRule type="beginsWith" dxfId="74" priority="46" stopIfTrue="1" operator="beginsWith" text="?">
      <formula>LEFT(G3,1)="?"</formula>
    </cfRule>
    <cfRule type="cellIs" dxfId="73" priority="47" stopIfTrue="1" operator="notEqual">
      <formula>X3</formula>
    </cfRule>
    <cfRule type="cellIs" dxfId="72" priority="48" operator="equal">
      <formula>X3</formula>
    </cfRule>
  </conditionalFormatting>
  <conditionalFormatting sqref="G5">
    <cfRule type="beginsWith" dxfId="71" priority="43" stopIfTrue="1" operator="beginsWith" text="?">
      <formula>LEFT(G5,1)="?"</formula>
    </cfRule>
    <cfRule type="cellIs" dxfId="70" priority="44" stopIfTrue="1" operator="notEqual">
      <formula>X5</formula>
    </cfRule>
    <cfRule type="cellIs" dxfId="69" priority="45" operator="equal">
      <formula>X5</formula>
    </cfRule>
  </conditionalFormatting>
  <conditionalFormatting sqref="G7">
    <cfRule type="beginsWith" dxfId="68" priority="40" stopIfTrue="1" operator="beginsWith" text="?">
      <formula>LEFT(G7,1)="?"</formula>
    </cfRule>
    <cfRule type="cellIs" dxfId="67" priority="41" stopIfTrue="1" operator="notEqual">
      <formula>X7</formula>
    </cfRule>
    <cfRule type="cellIs" dxfId="66" priority="42" operator="equal">
      <formula>X7</formula>
    </cfRule>
  </conditionalFormatting>
  <conditionalFormatting sqref="G9">
    <cfRule type="beginsWith" dxfId="65" priority="37" stopIfTrue="1" operator="beginsWith" text="?">
      <formula>LEFT(G9,1)="?"</formula>
    </cfRule>
    <cfRule type="cellIs" dxfId="64" priority="38" stopIfTrue="1" operator="notEqual">
      <formula>X9</formula>
    </cfRule>
    <cfRule type="cellIs" dxfId="63" priority="39" operator="equal">
      <formula>X9</formula>
    </cfRule>
  </conditionalFormatting>
  <conditionalFormatting sqref="G11">
    <cfRule type="beginsWith" dxfId="62" priority="16" stopIfTrue="1" operator="beginsWith" text="?">
      <formula>LEFT(G11,1)="?"</formula>
    </cfRule>
    <cfRule type="cellIs" dxfId="61" priority="17" stopIfTrue="1" operator="notEqual">
      <formula>X11</formula>
    </cfRule>
    <cfRule type="cellIs" dxfId="60" priority="18" operator="equal">
      <formula>X11</formula>
    </cfRule>
  </conditionalFormatting>
  <conditionalFormatting sqref="G17">
    <cfRule type="beginsWith" dxfId="59" priority="13" stopIfTrue="1" operator="beginsWith" text="?">
      <formula>LEFT(G17,1)="?"</formula>
    </cfRule>
    <cfRule type="cellIs" dxfId="58" priority="14" stopIfTrue="1" operator="notEqual">
      <formula>X17</formula>
    </cfRule>
    <cfRule type="cellIs" dxfId="57" priority="15" operator="equal">
      <formula>X17</formula>
    </cfRule>
  </conditionalFormatting>
  <conditionalFormatting sqref="G13">
    <cfRule type="beginsWith" dxfId="56" priority="10" stopIfTrue="1" operator="beginsWith" text="?">
      <formula>LEFT(G13,1)="?"</formula>
    </cfRule>
    <cfRule type="cellIs" dxfId="55" priority="11" stopIfTrue="1" operator="notEqual">
      <formula>X13</formula>
    </cfRule>
    <cfRule type="cellIs" dxfId="54" priority="12" operator="equal">
      <formula>X13</formula>
    </cfRule>
  </conditionalFormatting>
  <conditionalFormatting sqref="G19">
    <cfRule type="beginsWith" dxfId="53" priority="7" stopIfTrue="1" operator="beginsWith" text="?">
      <formula>LEFT(G19,1)="?"</formula>
    </cfRule>
    <cfRule type="cellIs" dxfId="52" priority="8" stopIfTrue="1" operator="notEqual">
      <formula>X19</formula>
    </cfRule>
    <cfRule type="cellIs" dxfId="51" priority="9" operator="equal">
      <formula>X19</formula>
    </cfRule>
  </conditionalFormatting>
  <conditionalFormatting sqref="G15">
    <cfRule type="beginsWith" dxfId="50" priority="4" stopIfTrue="1" operator="beginsWith" text="?">
      <formula>LEFT(G15,1)="?"</formula>
    </cfRule>
    <cfRule type="cellIs" dxfId="49" priority="5" stopIfTrue="1" operator="notEqual">
      <formula>X15</formula>
    </cfRule>
    <cfRule type="cellIs" dxfId="48" priority="6" operator="equal">
      <formula>X15</formula>
    </cfRule>
  </conditionalFormatting>
  <conditionalFormatting sqref="G21">
    <cfRule type="beginsWith" dxfId="47" priority="1" stopIfTrue="1" operator="beginsWith" text="?">
      <formula>LEFT(G21,1)="?"</formula>
    </cfRule>
    <cfRule type="cellIs" dxfId="46" priority="2" stopIfTrue="1" operator="notEqual">
      <formula>X21</formula>
    </cfRule>
    <cfRule type="cellIs" dxfId="45" priority="3" operator="equal">
      <formula>X21</formula>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Y71"/>
  <sheetViews>
    <sheetView showGridLines="0" zoomScale="120" zoomScaleNormal="120" workbookViewId="0">
      <selection activeCell="G3" sqref="G3"/>
    </sheetView>
  </sheetViews>
  <sheetFormatPr baseColWidth="10" defaultRowHeight="14.4"/>
  <cols>
    <col min="1" max="1" width="10.6640625" customWidth="1"/>
    <col min="2" max="2" width="24.6640625" customWidth="1"/>
    <col min="3" max="4" width="10.6640625" customWidth="1"/>
    <col min="5" max="8" width="15.6640625" customWidth="1"/>
    <col min="22" max="23" width="11.5546875" bestFit="1" customWidth="1"/>
    <col min="25" max="25" width="12.6640625" bestFit="1" customWidth="1"/>
  </cols>
  <sheetData>
    <row r="1" spans="1:25" ht="56.25" customHeight="1">
      <c r="A1" s="43" t="str">
        <f ca="1">"5. La compra de un coche, cuyo precio es "&amp;TEXT(C2-300,"0.000€")&amp;", se financia con un crédito al tipo de interés del "&amp;TEXT(C3,"0,00%")&amp;" anual. Los gastos iniciales para la concesión del crédito son 300€, que se incluyen en el capital del préstamo. Si el crédito se amortiza en 60 mensualidades, ¿a cuánto asciende cada una de ellas?"</f>
        <v>5. La compra de un coche, cuyo precio es 7.000€, se financia con un crédito al tipo de interés del 8,60% anual. Los gastos iniciales para la concesión del crédito son 300€, que se incluyen en el capital del préstamo. Si el crédito se amortiza en 60 mensualidades, ¿a cuánto asciende cada una de ellas?</v>
      </c>
      <c r="B1" s="43"/>
      <c r="C1" s="43"/>
      <c r="D1" s="43"/>
      <c r="E1" s="43"/>
      <c r="F1" s="43"/>
      <c r="G1" s="43"/>
      <c r="H1" s="43"/>
    </row>
    <row r="2" spans="1:25" ht="15" thickBot="1">
      <c r="B2" t="s">
        <v>24</v>
      </c>
      <c r="C2" s="1">
        <f ca="1">RANDBETWEEN(7,36)*1000+300</f>
        <v>7300</v>
      </c>
      <c r="V2" s="5"/>
    </row>
    <row r="3" spans="1:25" ht="15" thickBot="1">
      <c r="B3" t="s">
        <v>22</v>
      </c>
      <c r="C3" s="2">
        <f ca="1">RANDBETWEEN(60,100)/1000</f>
        <v>8.5999999999999993E-2</v>
      </c>
      <c r="D3" t="s">
        <v>2</v>
      </c>
      <c r="F3" s="20" t="s">
        <v>13</v>
      </c>
      <c r="G3" s="11" t="s">
        <v>11</v>
      </c>
      <c r="U3" s="9"/>
      <c r="V3" s="22"/>
      <c r="W3" s="9"/>
      <c r="X3" s="29">
        <f ca="1">C3/12</f>
        <v>7.1666666666666658E-3</v>
      </c>
      <c r="Y3" s="9"/>
    </row>
    <row r="4" spans="1:25" ht="15" thickBot="1">
      <c r="B4" t="s">
        <v>23</v>
      </c>
      <c r="C4" s="4">
        <v>60</v>
      </c>
      <c r="D4" t="s">
        <v>14</v>
      </c>
      <c r="F4" s="6" t="s">
        <v>20</v>
      </c>
      <c r="G4" s="36" t="s">
        <v>11</v>
      </c>
      <c r="U4" s="9"/>
      <c r="V4" s="8"/>
      <c r="W4" s="9"/>
      <c r="X4" s="31">
        <f ca="1">PMT(X3,C4,-C2)</f>
        <v>150.12275752625794</v>
      </c>
      <c r="Y4" s="9"/>
    </row>
    <row r="5" spans="1:25" ht="14.4" customHeight="1">
      <c r="F5" s="55"/>
      <c r="G5" s="55"/>
      <c r="U5" s="9"/>
      <c r="V5" s="9"/>
      <c r="W5" s="9"/>
      <c r="X5" s="30"/>
      <c r="Y5" s="9"/>
    </row>
    <row r="6" spans="1:25" ht="14.4" customHeight="1">
      <c r="E6" s="55"/>
      <c r="F6" s="47" t="s">
        <v>21</v>
      </c>
      <c r="G6" s="47"/>
      <c r="U6" s="9"/>
      <c r="V6" s="9"/>
      <c r="W6" s="9"/>
      <c r="X6" s="9"/>
      <c r="Y6" s="9"/>
    </row>
    <row r="7" spans="1:25">
      <c r="F7" s="47"/>
      <c r="G7" s="47"/>
      <c r="U7" s="9"/>
      <c r="V7" s="9"/>
      <c r="W7" s="9"/>
      <c r="X7" s="9"/>
      <c r="Y7" s="9"/>
    </row>
    <row r="8" spans="1:25">
      <c r="A8" s="43" t="s">
        <v>25</v>
      </c>
      <c r="B8" s="43"/>
      <c r="C8" s="43"/>
      <c r="D8" s="43"/>
      <c r="E8" s="43"/>
      <c r="F8" s="43"/>
      <c r="G8" s="43"/>
      <c r="H8" s="43"/>
      <c r="U8" s="9"/>
      <c r="V8" s="9"/>
      <c r="W8" s="9"/>
      <c r="X8" s="9"/>
      <c r="Y8" s="9"/>
    </row>
    <row r="9" spans="1:25">
      <c r="U9" s="9"/>
      <c r="V9" s="9"/>
      <c r="W9" s="9"/>
      <c r="X9" s="9"/>
      <c r="Y9" s="9"/>
    </row>
    <row r="10" spans="1:25" ht="15" thickBot="1">
      <c r="C10" s="32"/>
      <c r="D10" s="35" t="s">
        <v>28</v>
      </c>
      <c r="E10" s="35" t="s">
        <v>26</v>
      </c>
      <c r="F10" s="35" t="s">
        <v>9</v>
      </c>
      <c r="G10" s="35" t="s">
        <v>27</v>
      </c>
      <c r="H10" s="35" t="s">
        <v>29</v>
      </c>
      <c r="U10" s="37" t="s">
        <v>28</v>
      </c>
      <c r="V10" s="37" t="s">
        <v>30</v>
      </c>
      <c r="W10" s="37" t="s">
        <v>9</v>
      </c>
      <c r="X10" s="37" t="s">
        <v>27</v>
      </c>
      <c r="Y10" s="37" t="s">
        <v>29</v>
      </c>
    </row>
    <row r="11" spans="1:25" ht="15" thickBot="1">
      <c r="D11" s="33">
        <v>1</v>
      </c>
      <c r="E11" s="42">
        <f ca="1">C2</f>
        <v>7300</v>
      </c>
      <c r="F11" s="11" t="s">
        <v>11</v>
      </c>
      <c r="G11" s="11" t="s">
        <v>11</v>
      </c>
      <c r="H11" s="11" t="s">
        <v>11</v>
      </c>
      <c r="U11" s="38">
        <v>1</v>
      </c>
      <c r="V11" s="39">
        <f ca="1">+C2</f>
        <v>7300</v>
      </c>
      <c r="W11" s="40">
        <f ca="1">+V11*$X$3</f>
        <v>52.316666666666663</v>
      </c>
      <c r="X11" s="40">
        <f ca="1">+$X$4-W11</f>
        <v>97.806090859591279</v>
      </c>
      <c r="Y11" s="40">
        <f ca="1">+W11+X11</f>
        <v>150.12275752625794</v>
      </c>
    </row>
    <row r="12" spans="1:25" ht="15" thickBot="1">
      <c r="D12" s="34">
        <v>2</v>
      </c>
      <c r="E12" s="11" t="s">
        <v>11</v>
      </c>
      <c r="F12" s="11" t="s">
        <v>11</v>
      </c>
      <c r="G12" s="11" t="s">
        <v>11</v>
      </c>
      <c r="H12" s="11" t="s">
        <v>11</v>
      </c>
      <c r="U12" s="38">
        <v>2</v>
      </c>
      <c r="V12" s="40">
        <f ca="1">+V11-X11</f>
        <v>7202.1939091404083</v>
      </c>
      <c r="W12" s="40">
        <f ca="1">+V12*$X$3</f>
        <v>51.615723015506255</v>
      </c>
      <c r="X12" s="40">
        <f ca="1">+$X$4-W12</f>
        <v>98.50703451075168</v>
      </c>
      <c r="Y12" s="40">
        <f ca="1">+W12+X12</f>
        <v>150.12275752625794</v>
      </c>
    </row>
    <row r="13" spans="1:25" ht="15" thickBot="1">
      <c r="D13" s="34">
        <v>3</v>
      </c>
      <c r="E13" s="11" t="s">
        <v>11</v>
      </c>
      <c r="F13" s="11" t="s">
        <v>11</v>
      </c>
      <c r="G13" s="11" t="s">
        <v>11</v>
      </c>
      <c r="H13" s="11" t="s">
        <v>11</v>
      </c>
      <c r="U13" s="38">
        <v>3</v>
      </c>
      <c r="V13" s="40">
        <f t="shared" ref="V13:V70" ca="1" si="0">+V12-X12</f>
        <v>7103.6868746296568</v>
      </c>
      <c r="W13" s="40">
        <f t="shared" ref="W13:W70" ca="1" si="1">+V13*$X$3</f>
        <v>50.909755934845869</v>
      </c>
      <c r="X13" s="40">
        <f t="shared" ref="X13:X70" ca="1" si="2">+$X$4-W13</f>
        <v>99.21300159141208</v>
      </c>
      <c r="Y13" s="40">
        <f t="shared" ref="Y13:Y70" ca="1" si="3">+W13+X13</f>
        <v>150.12275752625794</v>
      </c>
    </row>
    <row r="14" spans="1:25" ht="15" thickBot="1">
      <c r="D14" s="34">
        <v>4</v>
      </c>
      <c r="E14" s="11" t="s">
        <v>11</v>
      </c>
      <c r="F14" s="11" t="s">
        <v>11</v>
      </c>
      <c r="G14" s="11" t="s">
        <v>11</v>
      </c>
      <c r="H14" s="11" t="s">
        <v>11</v>
      </c>
      <c r="U14" s="38">
        <v>4</v>
      </c>
      <c r="V14" s="40">
        <f t="shared" ca="1" si="0"/>
        <v>7004.4738730382451</v>
      </c>
      <c r="W14" s="40">
        <f t="shared" ca="1" si="1"/>
        <v>50.198729423440753</v>
      </c>
      <c r="X14" s="40">
        <f t="shared" ca="1" si="2"/>
        <v>99.924028102817189</v>
      </c>
      <c r="Y14" s="40">
        <f t="shared" ca="1" si="3"/>
        <v>150.12275752625794</v>
      </c>
    </row>
    <row r="15" spans="1:25" ht="15" thickBot="1">
      <c r="D15" s="34">
        <v>5</v>
      </c>
      <c r="E15" s="11" t="s">
        <v>11</v>
      </c>
      <c r="F15" s="11" t="s">
        <v>11</v>
      </c>
      <c r="G15" s="11" t="s">
        <v>11</v>
      </c>
      <c r="H15" s="11" t="s">
        <v>11</v>
      </c>
      <c r="U15" s="38">
        <v>5</v>
      </c>
      <c r="V15" s="40">
        <f t="shared" ca="1" si="0"/>
        <v>6904.5498449354282</v>
      </c>
      <c r="W15" s="40">
        <f t="shared" ca="1" si="1"/>
        <v>49.482607222037231</v>
      </c>
      <c r="X15" s="40">
        <f t="shared" ca="1" si="2"/>
        <v>100.64015030422071</v>
      </c>
      <c r="Y15" s="40">
        <f t="shared" ca="1" si="3"/>
        <v>150.12275752625794</v>
      </c>
    </row>
    <row r="16" spans="1:25" ht="15" thickBot="1">
      <c r="D16" s="34">
        <v>6</v>
      </c>
      <c r="E16" s="11" t="s">
        <v>11</v>
      </c>
      <c r="F16" s="11" t="s">
        <v>11</v>
      </c>
      <c r="G16" s="11" t="s">
        <v>11</v>
      </c>
      <c r="H16" s="11" t="s">
        <v>11</v>
      </c>
      <c r="U16" s="38">
        <v>6</v>
      </c>
      <c r="V16" s="40">
        <f t="shared" ca="1" si="0"/>
        <v>6803.9096946312075</v>
      </c>
      <c r="W16" s="40">
        <f t="shared" ca="1" si="1"/>
        <v>48.761352811523651</v>
      </c>
      <c r="X16" s="40">
        <f t="shared" ca="1" si="2"/>
        <v>101.36140471473429</v>
      </c>
      <c r="Y16" s="40">
        <f t="shared" ca="1" si="3"/>
        <v>150.12275752625794</v>
      </c>
    </row>
    <row r="17" spans="4:25" ht="15" thickBot="1">
      <c r="D17" s="34">
        <v>7</v>
      </c>
      <c r="E17" s="11" t="s">
        <v>11</v>
      </c>
      <c r="F17" s="11" t="s">
        <v>11</v>
      </c>
      <c r="G17" s="11" t="s">
        <v>11</v>
      </c>
      <c r="H17" s="11" t="s">
        <v>11</v>
      </c>
      <c r="U17" s="38">
        <v>7</v>
      </c>
      <c r="V17" s="40">
        <f t="shared" ca="1" si="0"/>
        <v>6702.5482899164735</v>
      </c>
      <c r="W17" s="40">
        <f t="shared" ca="1" si="1"/>
        <v>48.034929411068056</v>
      </c>
      <c r="X17" s="40">
        <f t="shared" ca="1" si="2"/>
        <v>102.08782811518989</v>
      </c>
      <c r="Y17" s="40">
        <f t="shared" ca="1" si="3"/>
        <v>150.12275752625794</v>
      </c>
    </row>
    <row r="18" spans="4:25" ht="15" thickBot="1">
      <c r="D18" s="34">
        <v>8</v>
      </c>
      <c r="E18" s="11" t="s">
        <v>11</v>
      </c>
      <c r="F18" s="11" t="s">
        <v>11</v>
      </c>
      <c r="G18" s="11" t="s">
        <v>11</v>
      </c>
      <c r="H18" s="11" t="s">
        <v>11</v>
      </c>
      <c r="U18" s="38">
        <v>8</v>
      </c>
      <c r="V18" s="40">
        <f t="shared" ca="1" si="0"/>
        <v>6600.4604618012836</v>
      </c>
      <c r="W18" s="40">
        <f t="shared" ca="1" si="1"/>
        <v>47.303299976242528</v>
      </c>
      <c r="X18" s="40">
        <f t="shared" ca="1" si="2"/>
        <v>102.81945755001541</v>
      </c>
      <c r="Y18" s="40">
        <f t="shared" ca="1" si="3"/>
        <v>150.12275752625794</v>
      </c>
    </row>
    <row r="19" spans="4:25" ht="15" thickBot="1">
      <c r="D19" s="34">
        <v>9</v>
      </c>
      <c r="E19" s="11" t="s">
        <v>11</v>
      </c>
      <c r="F19" s="11" t="s">
        <v>11</v>
      </c>
      <c r="G19" s="11" t="s">
        <v>11</v>
      </c>
      <c r="H19" s="11" t="s">
        <v>11</v>
      </c>
      <c r="U19" s="38">
        <v>9</v>
      </c>
      <c r="V19" s="40">
        <f t="shared" ca="1" si="0"/>
        <v>6497.641004251268</v>
      </c>
      <c r="W19" s="40">
        <f t="shared" ca="1" si="1"/>
        <v>46.566427197134082</v>
      </c>
      <c r="X19" s="40">
        <f t="shared" ca="1" si="2"/>
        <v>103.55633032912385</v>
      </c>
      <c r="Y19" s="40">
        <f t="shared" ca="1" si="3"/>
        <v>150.12275752625794</v>
      </c>
    </row>
    <row r="20" spans="4:25" ht="15" thickBot="1">
      <c r="D20" s="34">
        <v>10</v>
      </c>
      <c r="E20" s="11" t="s">
        <v>11</v>
      </c>
      <c r="F20" s="11" t="s">
        <v>11</v>
      </c>
      <c r="G20" s="11" t="s">
        <v>11</v>
      </c>
      <c r="H20" s="11" t="s">
        <v>11</v>
      </c>
      <c r="U20" s="38">
        <v>10</v>
      </c>
      <c r="V20" s="40">
        <f t="shared" ca="1" si="0"/>
        <v>6394.0846739221442</v>
      </c>
      <c r="W20" s="40">
        <f t="shared" ca="1" si="1"/>
        <v>45.824273496442025</v>
      </c>
      <c r="X20" s="40">
        <f t="shared" ca="1" si="2"/>
        <v>104.29848402981591</v>
      </c>
      <c r="Y20" s="40">
        <f t="shared" ca="1" si="3"/>
        <v>150.12275752625794</v>
      </c>
    </row>
    <row r="21" spans="4:25" ht="15" thickBot="1">
      <c r="D21" s="34">
        <v>11</v>
      </c>
      <c r="E21" s="11" t="s">
        <v>11</v>
      </c>
      <c r="F21" s="11" t="s">
        <v>11</v>
      </c>
      <c r="G21" s="11" t="s">
        <v>11</v>
      </c>
      <c r="H21" s="11" t="s">
        <v>11</v>
      </c>
      <c r="U21" s="38">
        <v>11</v>
      </c>
      <c r="V21" s="40">
        <f t="shared" ca="1" si="0"/>
        <v>6289.7861898923284</v>
      </c>
      <c r="W21" s="40">
        <f t="shared" ca="1" si="1"/>
        <v>45.076801027561679</v>
      </c>
      <c r="X21" s="40">
        <f t="shared" ca="1" si="2"/>
        <v>105.04595649869626</v>
      </c>
      <c r="Y21" s="40">
        <f t="shared" ca="1" si="3"/>
        <v>150.12275752625794</v>
      </c>
    </row>
    <row r="22" spans="4:25" ht="15" thickBot="1">
      <c r="D22" s="34">
        <v>12</v>
      </c>
      <c r="E22" s="11" t="s">
        <v>11</v>
      </c>
      <c r="F22" s="11" t="s">
        <v>11</v>
      </c>
      <c r="G22" s="11" t="s">
        <v>11</v>
      </c>
      <c r="H22" s="11" t="s">
        <v>11</v>
      </c>
      <c r="U22" s="38">
        <v>12</v>
      </c>
      <c r="V22" s="40">
        <f t="shared" ca="1" si="0"/>
        <v>6184.7402333936325</v>
      </c>
      <c r="W22" s="40">
        <f t="shared" ca="1" si="1"/>
        <v>44.323971672654359</v>
      </c>
      <c r="X22" s="40">
        <f t="shared" ca="1" si="2"/>
        <v>105.79878585360359</v>
      </c>
      <c r="Y22" s="40">
        <f t="shared" ca="1" si="3"/>
        <v>150.12275752625794</v>
      </c>
    </row>
    <row r="23" spans="4:25" ht="15" thickBot="1">
      <c r="D23" s="34">
        <v>13</v>
      </c>
      <c r="E23" s="11" t="s">
        <v>11</v>
      </c>
      <c r="F23" s="11" t="s">
        <v>11</v>
      </c>
      <c r="G23" s="11" t="s">
        <v>11</v>
      </c>
      <c r="H23" s="11" t="s">
        <v>11</v>
      </c>
      <c r="U23" s="38">
        <v>13</v>
      </c>
      <c r="V23" s="40">
        <f t="shared" ca="1" si="0"/>
        <v>6078.941447540029</v>
      </c>
      <c r="W23" s="40">
        <f t="shared" ca="1" si="1"/>
        <v>43.565747040703535</v>
      </c>
      <c r="X23" s="40">
        <f t="shared" ca="1" si="2"/>
        <v>106.5570104855544</v>
      </c>
      <c r="Y23" s="40">
        <f t="shared" ca="1" si="3"/>
        <v>150.12275752625794</v>
      </c>
    </row>
    <row r="24" spans="4:25" ht="15" thickBot="1">
      <c r="D24" s="34">
        <v>14</v>
      </c>
      <c r="E24" s="11" t="s">
        <v>11</v>
      </c>
      <c r="F24" s="11" t="s">
        <v>11</v>
      </c>
      <c r="G24" s="11" t="s">
        <v>11</v>
      </c>
      <c r="H24" s="11" t="s">
        <v>11</v>
      </c>
      <c r="U24" s="38">
        <v>14</v>
      </c>
      <c r="V24" s="40">
        <f t="shared" ca="1" si="0"/>
        <v>5972.3844370544748</v>
      </c>
      <c r="W24" s="40">
        <f t="shared" ca="1" si="1"/>
        <v>42.802088465557063</v>
      </c>
      <c r="X24" s="40">
        <f t="shared" ca="1" si="2"/>
        <v>107.32066906070088</v>
      </c>
      <c r="Y24" s="40">
        <f t="shared" ca="1" si="3"/>
        <v>150.12275752625794</v>
      </c>
    </row>
    <row r="25" spans="4:25" ht="15" thickBot="1">
      <c r="D25" s="34">
        <v>15</v>
      </c>
      <c r="E25" s="11" t="s">
        <v>11</v>
      </c>
      <c r="F25" s="11" t="s">
        <v>11</v>
      </c>
      <c r="G25" s="11" t="s">
        <v>11</v>
      </c>
      <c r="H25" s="11" t="s">
        <v>11</v>
      </c>
      <c r="U25" s="38">
        <v>15</v>
      </c>
      <c r="V25" s="40">
        <f t="shared" ca="1" si="0"/>
        <v>5865.0637679937736</v>
      </c>
      <c r="W25" s="40">
        <f t="shared" ca="1" si="1"/>
        <v>42.032957003955374</v>
      </c>
      <c r="X25" s="40">
        <f t="shared" ca="1" si="2"/>
        <v>108.08980052230257</v>
      </c>
      <c r="Y25" s="40">
        <f t="shared" ca="1" si="3"/>
        <v>150.12275752625794</v>
      </c>
    </row>
    <row r="26" spans="4:25" ht="15" thickBot="1">
      <c r="D26" s="34">
        <v>16</v>
      </c>
      <c r="E26" s="11" t="s">
        <v>11</v>
      </c>
      <c r="F26" s="11" t="s">
        <v>11</v>
      </c>
      <c r="G26" s="11" t="s">
        <v>11</v>
      </c>
      <c r="H26" s="11" t="s">
        <v>11</v>
      </c>
      <c r="U26" s="38">
        <v>16</v>
      </c>
      <c r="V26" s="40">
        <f t="shared" ca="1" si="0"/>
        <v>5756.973967471471</v>
      </c>
      <c r="W26" s="40">
        <f t="shared" ca="1" si="1"/>
        <v>41.258313433545538</v>
      </c>
      <c r="X26" s="40">
        <f t="shared" ca="1" si="2"/>
        <v>108.8644440927124</v>
      </c>
      <c r="Y26" s="40">
        <f t="shared" ca="1" si="3"/>
        <v>150.12275752625794</v>
      </c>
    </row>
    <row r="27" spans="4:25" ht="15" thickBot="1">
      <c r="D27" s="34">
        <v>17</v>
      </c>
      <c r="E27" s="11" t="s">
        <v>11</v>
      </c>
      <c r="F27" s="11" t="s">
        <v>11</v>
      </c>
      <c r="G27" s="11" t="s">
        <v>11</v>
      </c>
      <c r="H27" s="11" t="s">
        <v>11</v>
      </c>
      <c r="U27" s="38">
        <v>17</v>
      </c>
      <c r="V27" s="40">
        <f t="shared" ca="1" si="0"/>
        <v>5648.1095233787582</v>
      </c>
      <c r="W27" s="40">
        <f t="shared" ca="1" si="1"/>
        <v>40.478118250881096</v>
      </c>
      <c r="X27" s="40">
        <f t="shared" ca="1" si="2"/>
        <v>109.64463927537685</v>
      </c>
      <c r="Y27" s="40">
        <f t="shared" ca="1" si="3"/>
        <v>150.12275752625794</v>
      </c>
    </row>
    <row r="28" spans="4:25" ht="15" thickBot="1">
      <c r="D28" s="34">
        <v>18</v>
      </c>
      <c r="E28" s="11" t="s">
        <v>11</v>
      </c>
      <c r="F28" s="11" t="s">
        <v>11</v>
      </c>
      <c r="G28" s="11" t="s">
        <v>11</v>
      </c>
      <c r="H28" s="11" t="s">
        <v>11</v>
      </c>
      <c r="U28" s="38">
        <v>18</v>
      </c>
      <c r="V28" s="40">
        <f t="shared" ca="1" si="0"/>
        <v>5538.4648841033813</v>
      </c>
      <c r="W28" s="40">
        <f t="shared" ca="1" si="1"/>
        <v>39.692331669407558</v>
      </c>
      <c r="X28" s="40">
        <f t="shared" ca="1" si="2"/>
        <v>110.43042585685038</v>
      </c>
      <c r="Y28" s="40">
        <f t="shared" ca="1" si="3"/>
        <v>150.12275752625794</v>
      </c>
    </row>
    <row r="29" spans="4:25" ht="15" thickBot="1">
      <c r="D29" s="34">
        <v>19</v>
      </c>
      <c r="E29" s="11" t="s">
        <v>11</v>
      </c>
      <c r="F29" s="11" t="s">
        <v>11</v>
      </c>
      <c r="G29" s="11" t="s">
        <v>11</v>
      </c>
      <c r="H29" s="11" t="s">
        <v>11</v>
      </c>
      <c r="U29" s="38">
        <v>19</v>
      </c>
      <c r="V29" s="40">
        <f t="shared" ca="1" si="0"/>
        <v>5428.0344582465314</v>
      </c>
      <c r="W29" s="40">
        <f t="shared" ca="1" si="1"/>
        <v>38.900913617433467</v>
      </c>
      <c r="X29" s="40">
        <f t="shared" ca="1" si="2"/>
        <v>111.22184390882447</v>
      </c>
      <c r="Y29" s="40">
        <f t="shared" ca="1" si="3"/>
        <v>150.12275752625794</v>
      </c>
    </row>
    <row r="30" spans="4:25" ht="15" thickBot="1">
      <c r="D30" s="34">
        <v>20</v>
      </c>
      <c r="E30" s="11" t="s">
        <v>11</v>
      </c>
      <c r="F30" s="11" t="s">
        <v>11</v>
      </c>
      <c r="G30" s="11" t="s">
        <v>11</v>
      </c>
      <c r="H30" s="11" t="s">
        <v>11</v>
      </c>
      <c r="U30" s="38">
        <v>20</v>
      </c>
      <c r="V30" s="40">
        <f t="shared" ca="1" si="0"/>
        <v>5316.8126143377067</v>
      </c>
      <c r="W30" s="40">
        <f t="shared" ca="1" si="1"/>
        <v>38.103823736086895</v>
      </c>
      <c r="X30" s="40">
        <f t="shared" ca="1" si="2"/>
        <v>112.01893379017105</v>
      </c>
      <c r="Y30" s="40">
        <f t="shared" ca="1" si="3"/>
        <v>150.12275752625794</v>
      </c>
    </row>
    <row r="31" spans="4:25" ht="15" thickBot="1">
      <c r="D31" s="34">
        <v>21</v>
      </c>
      <c r="E31" s="11" t="s">
        <v>11</v>
      </c>
      <c r="F31" s="11" t="s">
        <v>11</v>
      </c>
      <c r="G31" s="11" t="s">
        <v>11</v>
      </c>
      <c r="H31" s="11" t="s">
        <v>11</v>
      </c>
      <c r="U31" s="38">
        <v>21</v>
      </c>
      <c r="V31" s="40">
        <f t="shared" ca="1" si="0"/>
        <v>5204.7936805475356</v>
      </c>
      <c r="W31" s="40">
        <f t="shared" ca="1" si="1"/>
        <v>37.301021377257335</v>
      </c>
      <c r="X31" s="40">
        <f t="shared" ca="1" si="2"/>
        <v>112.8217361490006</v>
      </c>
      <c r="Y31" s="40">
        <f t="shared" ca="1" si="3"/>
        <v>150.12275752625794</v>
      </c>
    </row>
    <row r="32" spans="4:25" ht="15" thickBot="1">
      <c r="D32" s="34">
        <v>22</v>
      </c>
      <c r="E32" s="11" t="s">
        <v>11</v>
      </c>
      <c r="F32" s="11" t="s">
        <v>11</v>
      </c>
      <c r="G32" s="11" t="s">
        <v>11</v>
      </c>
      <c r="H32" s="11" t="s">
        <v>11</v>
      </c>
      <c r="U32" s="38">
        <v>22</v>
      </c>
      <c r="V32" s="40">
        <f t="shared" ca="1" si="0"/>
        <v>5091.971944398535</v>
      </c>
      <c r="W32" s="40">
        <f t="shared" ca="1" si="1"/>
        <v>36.492465601522831</v>
      </c>
      <c r="X32" s="40">
        <f t="shared" ca="1" si="2"/>
        <v>113.6302919247351</v>
      </c>
      <c r="Y32" s="40">
        <f t="shared" ca="1" si="3"/>
        <v>150.12275752625794</v>
      </c>
    </row>
    <row r="33" spans="4:25" ht="15" thickBot="1">
      <c r="D33" s="34">
        <v>23</v>
      </c>
      <c r="E33" s="11" t="s">
        <v>11</v>
      </c>
      <c r="F33" s="11" t="s">
        <v>11</v>
      </c>
      <c r="G33" s="11" t="s">
        <v>11</v>
      </c>
      <c r="H33" s="11" t="s">
        <v>11</v>
      </c>
      <c r="U33" s="38">
        <v>23</v>
      </c>
      <c r="V33" s="40">
        <f t="shared" ca="1" si="0"/>
        <v>4978.3416524737995</v>
      </c>
      <c r="W33" s="40">
        <f t="shared" ca="1" si="1"/>
        <v>35.678115176062228</v>
      </c>
      <c r="X33" s="40">
        <f t="shared" ca="1" si="2"/>
        <v>114.44464235019572</v>
      </c>
      <c r="Y33" s="40">
        <f t="shared" ca="1" si="3"/>
        <v>150.12275752625794</v>
      </c>
    </row>
    <row r="34" spans="4:25" ht="15" thickBot="1">
      <c r="D34" s="34">
        <v>24</v>
      </c>
      <c r="E34" s="11" t="s">
        <v>11</v>
      </c>
      <c r="F34" s="11" t="s">
        <v>11</v>
      </c>
      <c r="G34" s="11" t="s">
        <v>11</v>
      </c>
      <c r="H34" s="11" t="s">
        <v>11</v>
      </c>
      <c r="U34" s="38">
        <v>24</v>
      </c>
      <c r="V34" s="40">
        <f t="shared" ca="1" si="0"/>
        <v>4863.8970101236036</v>
      </c>
      <c r="W34" s="40">
        <f t="shared" ca="1" si="1"/>
        <v>34.857928572552488</v>
      </c>
      <c r="X34" s="40">
        <f t="shared" ca="1" si="2"/>
        <v>115.26482895370546</v>
      </c>
      <c r="Y34" s="40">
        <f t="shared" ca="1" si="3"/>
        <v>150.12275752625794</v>
      </c>
    </row>
    <row r="35" spans="4:25" ht="15" thickBot="1">
      <c r="D35" s="34">
        <v>25</v>
      </c>
      <c r="E35" s="11" t="s">
        <v>11</v>
      </c>
      <c r="F35" s="11" t="s">
        <v>11</v>
      </c>
      <c r="G35" s="11" t="s">
        <v>11</v>
      </c>
      <c r="H35" s="11" t="s">
        <v>11</v>
      </c>
      <c r="U35" s="38">
        <v>25</v>
      </c>
      <c r="V35" s="40">
        <f t="shared" ca="1" si="0"/>
        <v>4748.6321811698981</v>
      </c>
      <c r="W35" s="40">
        <f t="shared" ca="1" si="1"/>
        <v>34.031863965050931</v>
      </c>
      <c r="X35" s="40">
        <f t="shared" ca="1" si="2"/>
        <v>116.09089356120701</v>
      </c>
      <c r="Y35" s="40">
        <f t="shared" ca="1" si="3"/>
        <v>150.12275752625794</v>
      </c>
    </row>
    <row r="36" spans="4:25" ht="15" thickBot="1">
      <c r="D36" s="34">
        <v>26</v>
      </c>
      <c r="E36" s="11" t="s">
        <v>11</v>
      </c>
      <c r="F36" s="11" t="s">
        <v>11</v>
      </c>
      <c r="G36" s="11" t="s">
        <v>11</v>
      </c>
      <c r="H36" s="11" t="s">
        <v>11</v>
      </c>
      <c r="U36" s="38">
        <v>26</v>
      </c>
      <c r="V36" s="40">
        <f t="shared" ca="1" si="0"/>
        <v>4632.5412876086912</v>
      </c>
      <c r="W36" s="40">
        <f t="shared" ca="1" si="1"/>
        <v>33.199879227862283</v>
      </c>
      <c r="X36" s="40">
        <f t="shared" ca="1" si="2"/>
        <v>116.92287829839566</v>
      </c>
      <c r="Y36" s="40">
        <f t="shared" ca="1" si="3"/>
        <v>150.12275752625794</v>
      </c>
    </row>
    <row r="37" spans="4:25" ht="15" thickBot="1">
      <c r="D37" s="34">
        <v>27</v>
      </c>
      <c r="E37" s="11" t="s">
        <v>11</v>
      </c>
      <c r="F37" s="11" t="s">
        <v>11</v>
      </c>
      <c r="G37" s="11" t="s">
        <v>11</v>
      </c>
      <c r="H37" s="11" t="s">
        <v>11</v>
      </c>
      <c r="U37" s="38">
        <v>27</v>
      </c>
      <c r="V37" s="40">
        <f t="shared" ca="1" si="0"/>
        <v>4515.6184093102956</v>
      </c>
      <c r="W37" s="40">
        <f t="shared" ca="1" si="1"/>
        <v>32.361931933390451</v>
      </c>
      <c r="X37" s="40">
        <f t="shared" ca="1" si="2"/>
        <v>117.76082559286749</v>
      </c>
      <c r="Y37" s="40">
        <f t="shared" ca="1" si="3"/>
        <v>150.12275752625794</v>
      </c>
    </row>
    <row r="38" spans="4:25" ht="15" thickBot="1">
      <c r="D38" s="34">
        <v>28</v>
      </c>
      <c r="E38" s="11" t="s">
        <v>11</v>
      </c>
      <c r="F38" s="11" t="s">
        <v>11</v>
      </c>
      <c r="G38" s="11" t="s">
        <v>11</v>
      </c>
      <c r="H38" s="11" t="s">
        <v>11</v>
      </c>
      <c r="U38" s="38">
        <v>28</v>
      </c>
      <c r="V38" s="40">
        <f t="shared" ca="1" si="0"/>
        <v>4397.8575837174285</v>
      </c>
      <c r="W38" s="40">
        <f t="shared" ca="1" si="1"/>
        <v>31.517979349974901</v>
      </c>
      <c r="X38" s="40">
        <f t="shared" ca="1" si="2"/>
        <v>118.60477817628305</v>
      </c>
      <c r="Y38" s="40">
        <f t="shared" ca="1" si="3"/>
        <v>150.12275752625794</v>
      </c>
    </row>
    <row r="39" spans="4:25" ht="15" thickBot="1">
      <c r="D39" s="34">
        <v>29</v>
      </c>
      <c r="E39" s="11" t="s">
        <v>11</v>
      </c>
      <c r="F39" s="11" t="s">
        <v>11</v>
      </c>
      <c r="G39" s="11" t="s">
        <v>11</v>
      </c>
      <c r="H39" s="11" t="s">
        <v>11</v>
      </c>
      <c r="U39" s="38">
        <v>29</v>
      </c>
      <c r="V39" s="40">
        <f t="shared" ca="1" si="0"/>
        <v>4279.2528055411458</v>
      </c>
      <c r="W39" s="40">
        <f t="shared" ca="1" si="1"/>
        <v>30.66797843971154</v>
      </c>
      <c r="X39" s="40">
        <f t="shared" ca="1" si="2"/>
        <v>119.45477908654641</v>
      </c>
      <c r="Y39" s="40">
        <f t="shared" ca="1" si="3"/>
        <v>150.12275752625794</v>
      </c>
    </row>
    <row r="40" spans="4:25" ht="15" thickBot="1">
      <c r="D40" s="34">
        <v>30</v>
      </c>
      <c r="E40" s="11" t="s">
        <v>11</v>
      </c>
      <c r="F40" s="11" t="s">
        <v>11</v>
      </c>
      <c r="G40" s="11" t="s">
        <v>11</v>
      </c>
      <c r="H40" s="11" t="s">
        <v>11</v>
      </c>
      <c r="U40" s="38">
        <v>30</v>
      </c>
      <c r="V40" s="40">
        <f t="shared" ca="1" si="0"/>
        <v>4159.7980264545995</v>
      </c>
      <c r="W40" s="40">
        <f t="shared" ca="1" si="1"/>
        <v>29.811885856257959</v>
      </c>
      <c r="X40" s="40">
        <f t="shared" ca="1" si="2"/>
        <v>120.31087166999998</v>
      </c>
      <c r="Y40" s="40">
        <f t="shared" ca="1" si="3"/>
        <v>150.12275752625794</v>
      </c>
    </row>
    <row r="41" spans="4:25" ht="15" thickBot="1">
      <c r="D41" s="34">
        <v>31</v>
      </c>
      <c r="E41" s="11" t="s">
        <v>11</v>
      </c>
      <c r="F41" s="11" t="s">
        <v>11</v>
      </c>
      <c r="G41" s="11" t="s">
        <v>11</v>
      </c>
      <c r="H41" s="11" t="s">
        <v>11</v>
      </c>
      <c r="U41" s="38">
        <v>31</v>
      </c>
      <c r="V41" s="40">
        <f t="shared" ca="1" si="0"/>
        <v>4039.4871547845996</v>
      </c>
      <c r="W41" s="40">
        <f t="shared" ca="1" si="1"/>
        <v>28.949657942622959</v>
      </c>
      <c r="X41" s="40">
        <f t="shared" ca="1" si="2"/>
        <v>121.17309958363498</v>
      </c>
      <c r="Y41" s="40">
        <f t="shared" ca="1" si="3"/>
        <v>150.12275752625794</v>
      </c>
    </row>
    <row r="42" spans="4:25" ht="15" thickBot="1">
      <c r="D42" s="34">
        <v>32</v>
      </c>
      <c r="E42" s="11" t="s">
        <v>11</v>
      </c>
      <c r="F42" s="11" t="s">
        <v>11</v>
      </c>
      <c r="G42" s="11" t="s">
        <v>11</v>
      </c>
      <c r="H42" s="11" t="s">
        <v>11</v>
      </c>
      <c r="U42" s="38">
        <v>32</v>
      </c>
      <c r="V42" s="40">
        <f t="shared" ca="1" si="0"/>
        <v>3918.3140552009645</v>
      </c>
      <c r="W42" s="40">
        <f t="shared" ca="1" si="1"/>
        <v>28.081250728940244</v>
      </c>
      <c r="X42" s="40">
        <f t="shared" ca="1" si="2"/>
        <v>122.04150679731769</v>
      </c>
      <c r="Y42" s="40">
        <f t="shared" ca="1" si="3"/>
        <v>150.12275752625794</v>
      </c>
    </row>
    <row r="43" spans="4:25" ht="15" thickBot="1">
      <c r="D43" s="34">
        <v>33</v>
      </c>
      <c r="E43" s="11" t="s">
        <v>11</v>
      </c>
      <c r="F43" s="11" t="s">
        <v>11</v>
      </c>
      <c r="G43" s="11" t="s">
        <v>11</v>
      </c>
      <c r="H43" s="11" t="s">
        <v>11</v>
      </c>
      <c r="U43" s="38">
        <v>33</v>
      </c>
      <c r="V43" s="40">
        <f t="shared" ca="1" si="0"/>
        <v>3796.2725484036469</v>
      </c>
      <c r="W43" s="40">
        <f t="shared" ca="1" si="1"/>
        <v>27.206619930226132</v>
      </c>
      <c r="X43" s="40">
        <f t="shared" ca="1" si="2"/>
        <v>122.9161375960318</v>
      </c>
      <c r="Y43" s="40">
        <f t="shared" ca="1" si="3"/>
        <v>150.12275752625794</v>
      </c>
    </row>
    <row r="44" spans="4:25" ht="15" thickBot="1">
      <c r="D44" s="34">
        <v>34</v>
      </c>
      <c r="E44" s="11" t="s">
        <v>11</v>
      </c>
      <c r="F44" s="11" t="s">
        <v>11</v>
      </c>
      <c r="G44" s="11" t="s">
        <v>11</v>
      </c>
      <c r="H44" s="11" t="s">
        <v>11</v>
      </c>
      <c r="U44" s="38">
        <v>34</v>
      </c>
      <c r="V44" s="40">
        <f t="shared" ca="1" si="0"/>
        <v>3673.3564108076152</v>
      </c>
      <c r="W44" s="40">
        <f t="shared" ca="1" si="1"/>
        <v>26.32572094412124</v>
      </c>
      <c r="X44" s="40">
        <f t="shared" ca="1" si="2"/>
        <v>123.7970365821367</v>
      </c>
      <c r="Y44" s="40">
        <f t="shared" ca="1" si="3"/>
        <v>150.12275752625794</v>
      </c>
    </row>
    <row r="45" spans="4:25" ht="15" thickBot="1">
      <c r="D45" s="34">
        <v>35</v>
      </c>
      <c r="E45" s="11" t="s">
        <v>11</v>
      </c>
      <c r="F45" s="11" t="s">
        <v>11</v>
      </c>
      <c r="G45" s="11" t="s">
        <v>11</v>
      </c>
      <c r="H45" s="11" t="s">
        <v>11</v>
      </c>
      <c r="U45" s="38">
        <v>35</v>
      </c>
      <c r="V45" s="40">
        <f t="shared" ca="1" si="0"/>
        <v>3549.5593742254787</v>
      </c>
      <c r="W45" s="40">
        <f t="shared" ca="1" si="1"/>
        <v>25.438508848615928</v>
      </c>
      <c r="X45" s="40">
        <f t="shared" ca="1" si="2"/>
        <v>124.68424867764202</v>
      </c>
      <c r="Y45" s="40">
        <f t="shared" ca="1" si="3"/>
        <v>150.12275752625794</v>
      </c>
    </row>
    <row r="46" spans="4:25" ht="15" thickBot="1">
      <c r="D46" s="34">
        <v>36</v>
      </c>
      <c r="E46" s="11" t="s">
        <v>11</v>
      </c>
      <c r="F46" s="11" t="s">
        <v>11</v>
      </c>
      <c r="G46" s="11" t="s">
        <v>11</v>
      </c>
      <c r="H46" s="11" t="s">
        <v>11</v>
      </c>
      <c r="U46" s="38">
        <v>36</v>
      </c>
      <c r="V46" s="40">
        <f t="shared" ca="1" si="0"/>
        <v>3424.8751255478364</v>
      </c>
      <c r="W46" s="40">
        <f t="shared" ca="1" si="1"/>
        <v>24.544938399759491</v>
      </c>
      <c r="X46" s="40">
        <f t="shared" ca="1" si="2"/>
        <v>125.57781912649845</v>
      </c>
      <c r="Y46" s="40">
        <f t="shared" ca="1" si="3"/>
        <v>150.12275752625794</v>
      </c>
    </row>
    <row r="47" spans="4:25" ht="15" thickBot="1">
      <c r="D47" s="34">
        <v>37</v>
      </c>
      <c r="E47" s="11" t="s">
        <v>11</v>
      </c>
      <c r="F47" s="11" t="s">
        <v>11</v>
      </c>
      <c r="G47" s="11" t="s">
        <v>11</v>
      </c>
      <c r="H47" s="11" t="s">
        <v>11</v>
      </c>
      <c r="U47" s="38">
        <v>37</v>
      </c>
      <c r="V47" s="40">
        <f t="shared" ca="1" si="0"/>
        <v>3299.2973064213379</v>
      </c>
      <c r="W47" s="40">
        <f t="shared" ca="1" si="1"/>
        <v>23.64496402935292</v>
      </c>
      <c r="X47" s="40">
        <f t="shared" ca="1" si="2"/>
        <v>126.47779349690502</v>
      </c>
      <c r="Y47" s="40">
        <f t="shared" ca="1" si="3"/>
        <v>150.12275752625794</v>
      </c>
    </row>
    <row r="48" spans="4:25" ht="15" thickBot="1">
      <c r="D48" s="34">
        <v>38</v>
      </c>
      <c r="E48" s="11" t="s">
        <v>11</v>
      </c>
      <c r="F48" s="11" t="s">
        <v>11</v>
      </c>
      <c r="G48" s="11" t="s">
        <v>11</v>
      </c>
      <c r="H48" s="11" t="s">
        <v>11</v>
      </c>
      <c r="U48" s="38">
        <v>38</v>
      </c>
      <c r="V48" s="40">
        <f t="shared" ca="1" si="0"/>
        <v>3172.8195129244327</v>
      </c>
      <c r="W48" s="40">
        <f t="shared" ca="1" si="1"/>
        <v>22.738539842625098</v>
      </c>
      <c r="X48" s="40">
        <f t="shared" ca="1" si="2"/>
        <v>127.38421768363284</v>
      </c>
      <c r="Y48" s="40">
        <f t="shared" ca="1" si="3"/>
        <v>150.12275752625794</v>
      </c>
    </row>
    <row r="49" spans="4:25" ht="15" thickBot="1">
      <c r="D49" s="34">
        <v>39</v>
      </c>
      <c r="E49" s="11" t="s">
        <v>11</v>
      </c>
      <c r="F49" s="11" t="s">
        <v>11</v>
      </c>
      <c r="G49" s="11" t="s">
        <v>11</v>
      </c>
      <c r="H49" s="11" t="s">
        <v>11</v>
      </c>
      <c r="U49" s="38">
        <v>39</v>
      </c>
      <c r="V49" s="40">
        <f t="shared" ca="1" si="0"/>
        <v>3045.4352952407999</v>
      </c>
      <c r="W49" s="40">
        <f t="shared" ca="1" si="1"/>
        <v>21.825619615892396</v>
      </c>
      <c r="X49" s="40">
        <f t="shared" ca="1" si="2"/>
        <v>128.29713791036554</v>
      </c>
      <c r="Y49" s="40">
        <f t="shared" ca="1" si="3"/>
        <v>150.12275752625794</v>
      </c>
    </row>
    <row r="50" spans="4:25" ht="15" thickBot="1">
      <c r="D50" s="34">
        <v>40</v>
      </c>
      <c r="E50" s="11" t="s">
        <v>11</v>
      </c>
      <c r="F50" s="11" t="s">
        <v>11</v>
      </c>
      <c r="G50" s="11" t="s">
        <v>11</v>
      </c>
      <c r="H50" s="11" t="s">
        <v>11</v>
      </c>
      <c r="U50" s="38">
        <v>40</v>
      </c>
      <c r="V50" s="40">
        <f t="shared" ca="1" si="0"/>
        <v>2917.1381573304343</v>
      </c>
      <c r="W50" s="40">
        <f t="shared" ca="1" si="1"/>
        <v>20.906156794201443</v>
      </c>
      <c r="X50" s="40">
        <f t="shared" ca="1" si="2"/>
        <v>129.21660073205649</v>
      </c>
      <c r="Y50" s="40">
        <f t="shared" ca="1" si="3"/>
        <v>150.12275752625794</v>
      </c>
    </row>
    <row r="51" spans="4:25" ht="15" thickBot="1">
      <c r="D51" s="34">
        <v>41</v>
      </c>
      <c r="E51" s="11" t="s">
        <v>11</v>
      </c>
      <c r="F51" s="11" t="s">
        <v>11</v>
      </c>
      <c r="G51" s="11" t="s">
        <v>11</v>
      </c>
      <c r="H51" s="11" t="s">
        <v>11</v>
      </c>
      <c r="U51" s="38">
        <v>41</v>
      </c>
      <c r="V51" s="40">
        <f t="shared" ca="1" si="0"/>
        <v>2787.9215565983777</v>
      </c>
      <c r="W51" s="40">
        <f t="shared" ca="1" si="1"/>
        <v>19.980104488955039</v>
      </c>
      <c r="X51" s="40">
        <f t="shared" ca="1" si="2"/>
        <v>130.14265303730289</v>
      </c>
      <c r="Y51" s="40">
        <f t="shared" ca="1" si="3"/>
        <v>150.12275752625794</v>
      </c>
    </row>
    <row r="52" spans="4:25" ht="15" thickBot="1">
      <c r="D52" s="34">
        <v>42</v>
      </c>
      <c r="E52" s="11" t="s">
        <v>11</v>
      </c>
      <c r="F52" s="11" t="s">
        <v>11</v>
      </c>
      <c r="G52" s="11" t="s">
        <v>11</v>
      </c>
      <c r="H52" s="11" t="s">
        <v>11</v>
      </c>
      <c r="U52" s="38">
        <v>42</v>
      </c>
      <c r="V52" s="40">
        <f t="shared" ca="1" si="0"/>
        <v>2657.7789035610749</v>
      </c>
      <c r="W52" s="40">
        <f t="shared" ca="1" si="1"/>
        <v>19.047415475521035</v>
      </c>
      <c r="X52" s="40">
        <f t="shared" ca="1" si="2"/>
        <v>131.07534205073691</v>
      </c>
      <c r="Y52" s="40">
        <f t="shared" ca="1" si="3"/>
        <v>150.12275752625794</v>
      </c>
    </row>
    <row r="53" spans="4:25" ht="15" thickBot="1">
      <c r="D53" s="34">
        <v>43</v>
      </c>
      <c r="E53" s="11" t="s">
        <v>11</v>
      </c>
      <c r="F53" s="11" t="s">
        <v>11</v>
      </c>
      <c r="G53" s="11" t="s">
        <v>11</v>
      </c>
      <c r="H53" s="11" t="s">
        <v>11</v>
      </c>
      <c r="U53" s="38">
        <v>43</v>
      </c>
      <c r="V53" s="40">
        <f t="shared" ca="1" si="0"/>
        <v>2526.7035615103382</v>
      </c>
      <c r="W53" s="40">
        <f t="shared" ca="1" si="1"/>
        <v>18.10804219082409</v>
      </c>
      <c r="X53" s="40">
        <f t="shared" ca="1" si="2"/>
        <v>132.01471533543386</v>
      </c>
      <c r="Y53" s="40">
        <f t="shared" ca="1" si="3"/>
        <v>150.12275752625794</v>
      </c>
    </row>
    <row r="54" spans="4:25" ht="15" thickBot="1">
      <c r="D54" s="34">
        <v>44</v>
      </c>
      <c r="E54" s="11" t="s">
        <v>11</v>
      </c>
      <c r="F54" s="11" t="s">
        <v>11</v>
      </c>
      <c r="G54" s="11" t="s">
        <v>11</v>
      </c>
      <c r="H54" s="11" t="s">
        <v>11</v>
      </c>
      <c r="U54" s="38">
        <v>44</v>
      </c>
      <c r="V54" s="40">
        <f t="shared" ca="1" si="0"/>
        <v>2394.6888461749045</v>
      </c>
      <c r="W54" s="40">
        <f t="shared" ca="1" si="1"/>
        <v>17.161936730920146</v>
      </c>
      <c r="X54" s="40">
        <f t="shared" ca="1" si="2"/>
        <v>132.96082079533778</v>
      </c>
      <c r="Y54" s="40">
        <f t="shared" ca="1" si="3"/>
        <v>150.12275752625794</v>
      </c>
    </row>
    <row r="55" spans="4:25" ht="15" thickBot="1">
      <c r="D55" s="34">
        <v>45</v>
      </c>
      <c r="E55" s="11" t="s">
        <v>11</v>
      </c>
      <c r="F55" s="11" t="s">
        <v>11</v>
      </c>
      <c r="G55" s="11" t="s">
        <v>11</v>
      </c>
      <c r="H55" s="11" t="s">
        <v>11</v>
      </c>
      <c r="U55" s="38">
        <v>45</v>
      </c>
      <c r="V55" s="40">
        <f t="shared" ca="1" si="0"/>
        <v>2261.7280253795666</v>
      </c>
      <c r="W55" s="40">
        <f t="shared" ca="1" si="1"/>
        <v>16.209050848553559</v>
      </c>
      <c r="X55" s="40">
        <f t="shared" ca="1" si="2"/>
        <v>133.9137066777044</v>
      </c>
      <c r="Y55" s="40">
        <f t="shared" ca="1" si="3"/>
        <v>150.12275752625794</v>
      </c>
    </row>
    <row r="56" spans="4:25" ht="15" thickBot="1">
      <c r="D56" s="34">
        <v>46</v>
      </c>
      <c r="E56" s="11" t="s">
        <v>11</v>
      </c>
      <c r="F56" s="11" t="s">
        <v>11</v>
      </c>
      <c r="G56" s="11" t="s">
        <v>11</v>
      </c>
      <c r="H56" s="11" t="s">
        <v>11</v>
      </c>
      <c r="U56" s="38">
        <v>46</v>
      </c>
      <c r="V56" s="40">
        <f t="shared" ca="1" si="0"/>
        <v>2127.8143187018622</v>
      </c>
      <c r="W56" s="40">
        <f t="shared" ca="1" si="1"/>
        <v>15.249335950696677</v>
      </c>
      <c r="X56" s="40">
        <f t="shared" ca="1" si="2"/>
        <v>134.87342157556125</v>
      </c>
      <c r="Y56" s="40">
        <f t="shared" ca="1" si="3"/>
        <v>150.12275752625794</v>
      </c>
    </row>
    <row r="57" spans="4:25" ht="15" thickBot="1">
      <c r="D57" s="34">
        <v>47</v>
      </c>
      <c r="E57" s="11" t="s">
        <v>11</v>
      </c>
      <c r="F57" s="11" t="s">
        <v>11</v>
      </c>
      <c r="G57" s="11" t="s">
        <v>11</v>
      </c>
      <c r="H57" s="11" t="s">
        <v>11</v>
      </c>
      <c r="U57" s="38">
        <v>47</v>
      </c>
      <c r="V57" s="40">
        <f t="shared" ca="1" si="0"/>
        <v>1992.940897126301</v>
      </c>
      <c r="W57" s="40">
        <f t="shared" ca="1" si="1"/>
        <v>14.282743096071822</v>
      </c>
      <c r="X57" s="40">
        <f t="shared" ca="1" si="2"/>
        <v>135.84001443018613</v>
      </c>
      <c r="Y57" s="40">
        <f t="shared" ca="1" si="3"/>
        <v>150.12275752625794</v>
      </c>
    </row>
    <row r="58" spans="4:25" ht="15" thickBot="1">
      <c r="D58" s="34">
        <v>48</v>
      </c>
      <c r="E58" s="11" t="s">
        <v>11</v>
      </c>
      <c r="F58" s="11" t="s">
        <v>11</v>
      </c>
      <c r="G58" s="11" t="s">
        <v>11</v>
      </c>
      <c r="H58" s="11" t="s">
        <v>11</v>
      </c>
      <c r="U58" s="38">
        <v>48</v>
      </c>
      <c r="V58" s="40">
        <f t="shared" ca="1" si="0"/>
        <v>1857.1008826961149</v>
      </c>
      <c r="W58" s="40">
        <f t="shared" ca="1" si="1"/>
        <v>13.309222992655489</v>
      </c>
      <c r="X58" s="40">
        <f t="shared" ca="1" si="2"/>
        <v>136.81353453360245</v>
      </c>
      <c r="Y58" s="40">
        <f t="shared" ca="1" si="3"/>
        <v>150.12275752625794</v>
      </c>
    </row>
    <row r="59" spans="4:25" ht="15" thickBot="1">
      <c r="D59" s="34">
        <v>49</v>
      </c>
      <c r="E59" s="11" t="s">
        <v>11</v>
      </c>
      <c r="F59" s="11" t="s">
        <v>11</v>
      </c>
      <c r="G59" s="11" t="s">
        <v>11</v>
      </c>
      <c r="H59" s="11" t="s">
        <v>11</v>
      </c>
      <c r="U59" s="38">
        <v>49</v>
      </c>
      <c r="V59" s="40">
        <f t="shared" ca="1" si="0"/>
        <v>1720.2873481625124</v>
      </c>
      <c r="W59" s="40">
        <f t="shared" ca="1" si="1"/>
        <v>12.328725995164671</v>
      </c>
      <c r="X59" s="40">
        <f t="shared" ca="1" si="2"/>
        <v>137.79403153109328</v>
      </c>
      <c r="Y59" s="40">
        <f t="shared" ca="1" si="3"/>
        <v>150.12275752625794</v>
      </c>
    </row>
    <row r="60" spans="4:25" ht="15" thickBot="1">
      <c r="D60" s="34">
        <v>50</v>
      </c>
      <c r="E60" s="11" t="s">
        <v>11</v>
      </c>
      <c r="F60" s="11" t="s">
        <v>11</v>
      </c>
      <c r="G60" s="11" t="s">
        <v>11</v>
      </c>
      <c r="H60" s="11" t="s">
        <v>11</v>
      </c>
      <c r="U60" s="38">
        <v>50</v>
      </c>
      <c r="V60" s="40">
        <f t="shared" ca="1" si="0"/>
        <v>1582.4933166314192</v>
      </c>
      <c r="W60" s="40">
        <f t="shared" ca="1" si="1"/>
        <v>11.34120210252517</v>
      </c>
      <c r="X60" s="40">
        <f t="shared" ca="1" si="2"/>
        <v>138.78155542373278</v>
      </c>
      <c r="Y60" s="40">
        <f t="shared" ca="1" si="3"/>
        <v>150.12275752625794</v>
      </c>
    </row>
    <row r="61" spans="4:25" ht="15" thickBot="1">
      <c r="D61" s="34">
        <v>51</v>
      </c>
      <c r="E61" s="11" t="s">
        <v>11</v>
      </c>
      <c r="F61" s="11" t="s">
        <v>11</v>
      </c>
      <c r="G61" s="11" t="s">
        <v>11</v>
      </c>
      <c r="H61" s="11" t="s">
        <v>11</v>
      </c>
      <c r="U61" s="38">
        <v>51</v>
      </c>
      <c r="V61" s="40">
        <f t="shared" ca="1" si="0"/>
        <v>1443.7117612076865</v>
      </c>
      <c r="W61" s="40">
        <f t="shared" ca="1" si="1"/>
        <v>10.346600955321753</v>
      </c>
      <c r="X61" s="40">
        <f t="shared" ca="1" si="2"/>
        <v>139.77615657093619</v>
      </c>
      <c r="Y61" s="40">
        <f t="shared" ca="1" si="3"/>
        <v>150.12275752625794</v>
      </c>
    </row>
    <row r="62" spans="4:25" ht="15" thickBot="1">
      <c r="D62" s="34">
        <v>52</v>
      </c>
      <c r="E62" s="11" t="s">
        <v>11</v>
      </c>
      <c r="F62" s="11" t="s">
        <v>11</v>
      </c>
      <c r="G62" s="11" t="s">
        <v>11</v>
      </c>
      <c r="H62" s="11" t="s">
        <v>11</v>
      </c>
      <c r="U62" s="38">
        <v>52</v>
      </c>
      <c r="V62" s="40">
        <f t="shared" ca="1" si="0"/>
        <v>1303.9356046367504</v>
      </c>
      <c r="W62" s="40">
        <f t="shared" ca="1" si="1"/>
        <v>9.3448718332300444</v>
      </c>
      <c r="X62" s="40">
        <f t="shared" ca="1" si="2"/>
        <v>140.77788569302788</v>
      </c>
      <c r="Y62" s="40">
        <f t="shared" ca="1" si="3"/>
        <v>150.12275752625794</v>
      </c>
    </row>
    <row r="63" spans="4:25" ht="15" thickBot="1">
      <c r="D63" s="34">
        <v>53</v>
      </c>
      <c r="E63" s="11" t="s">
        <v>11</v>
      </c>
      <c r="F63" s="11" t="s">
        <v>11</v>
      </c>
      <c r="G63" s="11" t="s">
        <v>11</v>
      </c>
      <c r="H63" s="11" t="s">
        <v>11</v>
      </c>
      <c r="U63" s="38">
        <v>53</v>
      </c>
      <c r="V63" s="40">
        <f t="shared" ca="1" si="0"/>
        <v>1163.1577189437226</v>
      </c>
      <c r="W63" s="40">
        <f t="shared" ca="1" si="1"/>
        <v>8.33596365243001</v>
      </c>
      <c r="X63" s="40">
        <f t="shared" ca="1" si="2"/>
        <v>141.78679387382795</v>
      </c>
      <c r="Y63" s="40">
        <f t="shared" ca="1" si="3"/>
        <v>150.12275752625794</v>
      </c>
    </row>
    <row r="64" spans="4:25" ht="15" thickBot="1">
      <c r="D64" s="34">
        <v>54</v>
      </c>
      <c r="E64" s="11" t="s">
        <v>11</v>
      </c>
      <c r="F64" s="11" t="s">
        <v>11</v>
      </c>
      <c r="G64" s="11" t="s">
        <v>11</v>
      </c>
      <c r="H64" s="11" t="s">
        <v>11</v>
      </c>
      <c r="U64" s="38">
        <v>54</v>
      </c>
      <c r="V64" s="40">
        <f t="shared" ca="1" si="0"/>
        <v>1021.3709250698946</v>
      </c>
      <c r="W64" s="40">
        <f t="shared" ca="1" si="1"/>
        <v>7.3198249630009107</v>
      </c>
      <c r="X64" s="40">
        <f t="shared" ca="1" si="2"/>
        <v>142.80293256325703</v>
      </c>
      <c r="Y64" s="40">
        <f t="shared" ca="1" si="3"/>
        <v>150.12275752625794</v>
      </c>
    </row>
    <row r="65" spans="4:25" ht="15" thickBot="1">
      <c r="D65" s="34">
        <v>55</v>
      </c>
      <c r="E65" s="11" t="s">
        <v>11</v>
      </c>
      <c r="F65" s="11" t="s">
        <v>11</v>
      </c>
      <c r="G65" s="11" t="s">
        <v>11</v>
      </c>
      <c r="H65" s="11" t="s">
        <v>11</v>
      </c>
      <c r="U65" s="38">
        <v>55</v>
      </c>
      <c r="V65" s="40">
        <f t="shared" ca="1" si="0"/>
        <v>878.56799250663755</v>
      </c>
      <c r="W65" s="40">
        <f t="shared" ca="1" si="1"/>
        <v>6.2964039462975681</v>
      </c>
      <c r="X65" s="40">
        <f t="shared" ca="1" si="2"/>
        <v>143.82635357996037</v>
      </c>
      <c r="Y65" s="40">
        <f t="shared" ca="1" si="3"/>
        <v>150.12275752625794</v>
      </c>
    </row>
    <row r="66" spans="4:25" ht="15" thickBot="1">
      <c r="D66" s="34">
        <v>56</v>
      </c>
      <c r="E66" s="11" t="s">
        <v>11</v>
      </c>
      <c r="F66" s="11" t="s">
        <v>11</v>
      </c>
      <c r="G66" s="11" t="s">
        <v>11</v>
      </c>
      <c r="H66" s="11" t="s">
        <v>11</v>
      </c>
      <c r="U66" s="38">
        <v>56</v>
      </c>
      <c r="V66" s="40">
        <f t="shared" ca="1" si="0"/>
        <v>734.74163892667718</v>
      </c>
      <c r="W66" s="40">
        <f t="shared" ca="1" si="1"/>
        <v>5.2656484123078524</v>
      </c>
      <c r="X66" s="40">
        <f t="shared" ca="1" si="2"/>
        <v>144.85710911395009</v>
      </c>
      <c r="Y66" s="40">
        <f t="shared" ca="1" si="3"/>
        <v>150.12275752625794</v>
      </c>
    </row>
    <row r="67" spans="4:25" ht="15" thickBot="1">
      <c r="D67" s="34">
        <v>57</v>
      </c>
      <c r="E67" s="11" t="s">
        <v>11</v>
      </c>
      <c r="F67" s="11" t="s">
        <v>11</v>
      </c>
      <c r="G67" s="11" t="s">
        <v>11</v>
      </c>
      <c r="H67" s="11" t="s">
        <v>11</v>
      </c>
      <c r="U67" s="38">
        <v>57</v>
      </c>
      <c r="V67" s="40">
        <f t="shared" ca="1" si="0"/>
        <v>589.88452981272712</v>
      </c>
      <c r="W67" s="40">
        <f t="shared" ca="1" si="1"/>
        <v>4.2275057969912107</v>
      </c>
      <c r="X67" s="40">
        <f t="shared" ca="1" si="2"/>
        <v>145.89525172926673</v>
      </c>
      <c r="Y67" s="40">
        <f t="shared" ca="1" si="3"/>
        <v>150.12275752625794</v>
      </c>
    </row>
    <row r="68" spans="4:25" ht="15" thickBot="1">
      <c r="D68" s="34">
        <v>58</v>
      </c>
      <c r="E68" s="11" t="s">
        <v>11</v>
      </c>
      <c r="F68" s="11" t="s">
        <v>11</v>
      </c>
      <c r="G68" s="11" t="s">
        <v>11</v>
      </c>
      <c r="H68" s="11" t="s">
        <v>11</v>
      </c>
      <c r="U68" s="38">
        <v>58</v>
      </c>
      <c r="V68" s="40">
        <f t="shared" ca="1" si="0"/>
        <v>443.98927808346036</v>
      </c>
      <c r="W68" s="40">
        <f t="shared" ca="1" si="1"/>
        <v>3.1819231595981323</v>
      </c>
      <c r="X68" s="40">
        <f t="shared" ca="1" si="2"/>
        <v>146.9408343666598</v>
      </c>
      <c r="Y68" s="40">
        <f t="shared" ca="1" si="3"/>
        <v>150.12275752625794</v>
      </c>
    </row>
    <row r="69" spans="4:25" ht="15" thickBot="1">
      <c r="D69" s="34">
        <v>59</v>
      </c>
      <c r="E69" s="11" t="s">
        <v>11</v>
      </c>
      <c r="F69" s="11" t="s">
        <v>11</v>
      </c>
      <c r="G69" s="11" t="s">
        <v>11</v>
      </c>
      <c r="H69" s="11" t="s">
        <v>11</v>
      </c>
      <c r="U69" s="38">
        <v>59</v>
      </c>
      <c r="V69" s="40">
        <f t="shared" ca="1" si="0"/>
        <v>297.04844371680053</v>
      </c>
      <c r="W69" s="40">
        <f t="shared" ca="1" si="1"/>
        <v>2.1288471799704034</v>
      </c>
      <c r="X69" s="40">
        <f t="shared" ca="1" si="2"/>
        <v>147.99391034628755</v>
      </c>
      <c r="Y69" s="40">
        <f t="shared" ca="1" si="3"/>
        <v>150.12275752625794</v>
      </c>
    </row>
    <row r="70" spans="4:25" ht="15" thickBot="1">
      <c r="D70" s="34">
        <v>60</v>
      </c>
      <c r="E70" s="11" t="s">
        <v>11</v>
      </c>
      <c r="F70" s="11" t="s">
        <v>11</v>
      </c>
      <c r="G70" s="11" t="s">
        <v>11</v>
      </c>
      <c r="H70" s="11" t="s">
        <v>11</v>
      </c>
      <c r="U70" s="38">
        <v>60</v>
      </c>
      <c r="V70" s="40">
        <f t="shared" ca="1" si="0"/>
        <v>149.05453337051298</v>
      </c>
      <c r="W70" s="40">
        <f t="shared" ca="1" si="1"/>
        <v>1.0682241558220096</v>
      </c>
      <c r="X70" s="40">
        <f t="shared" ca="1" si="2"/>
        <v>149.05453337043593</v>
      </c>
      <c r="Y70" s="40">
        <f t="shared" ca="1" si="3"/>
        <v>150.12275752625794</v>
      </c>
    </row>
    <row r="71" spans="4:25" ht="15" thickBot="1">
      <c r="D71" s="45" t="s">
        <v>31</v>
      </c>
      <c r="E71" s="46"/>
      <c r="F71" s="11" t="s">
        <v>11</v>
      </c>
      <c r="G71" s="11" t="s">
        <v>11</v>
      </c>
      <c r="H71" s="11" t="s">
        <v>11</v>
      </c>
      <c r="U71" s="41" t="s">
        <v>31</v>
      </c>
      <c r="V71" s="9"/>
      <c r="W71" s="8">
        <f ca="1">SUM(W11:W70)</f>
        <v>1707.365451575552</v>
      </c>
      <c r="X71" s="8">
        <f ca="1">SUM(X11:X70)</f>
        <v>7299.9999999999245</v>
      </c>
      <c r="Y71" s="8">
        <f ca="1">SUM(Y11:Y70)</f>
        <v>9007.3654515754843</v>
      </c>
    </row>
  </sheetData>
  <sheetProtection password="CF7A" sheet="1" objects="1" scenarios="1"/>
  <mergeCells count="4">
    <mergeCell ref="D71:E71"/>
    <mergeCell ref="A1:H1"/>
    <mergeCell ref="A8:H8"/>
    <mergeCell ref="F6:G7"/>
  </mergeCells>
  <conditionalFormatting sqref="G3">
    <cfRule type="beginsWith" dxfId="29" priority="49" stopIfTrue="1" operator="beginsWith" text="?">
      <formula>LEFT(G3,1)="?"</formula>
    </cfRule>
    <cfRule type="cellIs" dxfId="28" priority="50" stopIfTrue="1" operator="notEqual">
      <formula>X3</formula>
    </cfRule>
    <cfRule type="cellIs" dxfId="27" priority="51" operator="equal">
      <formula>X3</formula>
    </cfRule>
  </conditionalFormatting>
  <conditionalFormatting sqref="G4">
    <cfRule type="beginsWith" dxfId="26" priority="46" stopIfTrue="1" operator="beginsWith" text="?">
      <formula>LEFT(G4,1)="?"</formula>
    </cfRule>
    <cfRule type="cellIs" dxfId="25" priority="47" stopIfTrue="1" operator="notEqual">
      <formula>X4</formula>
    </cfRule>
    <cfRule type="cellIs" dxfId="24" priority="48" operator="equal">
      <formula>X4</formula>
    </cfRule>
  </conditionalFormatting>
  <conditionalFormatting sqref="G11">
    <cfRule type="beginsWith" dxfId="23" priority="43" stopIfTrue="1" operator="beginsWith" text="?">
      <formula>LEFT(G11,1)="?"</formula>
    </cfRule>
    <cfRule type="cellIs" dxfId="22" priority="44" stopIfTrue="1" operator="notEqual">
      <formula>X11</formula>
    </cfRule>
    <cfRule type="cellIs" dxfId="21" priority="45" operator="equal">
      <formula>X11</formula>
    </cfRule>
  </conditionalFormatting>
  <conditionalFormatting sqref="G12:G71">
    <cfRule type="beginsWith" dxfId="20" priority="40" stopIfTrue="1" operator="beginsWith" text="?">
      <formula>LEFT(G12,1)="?"</formula>
    </cfRule>
    <cfRule type="cellIs" dxfId="19" priority="41" stopIfTrue="1" operator="notEqual">
      <formula>X12</formula>
    </cfRule>
    <cfRule type="cellIs" dxfId="18" priority="42" operator="equal">
      <formula>X12</formula>
    </cfRule>
  </conditionalFormatting>
  <conditionalFormatting sqref="F11">
    <cfRule type="beginsWith" dxfId="17" priority="37" stopIfTrue="1" operator="beginsWith" text="?">
      <formula>LEFT(F11,1)="?"</formula>
    </cfRule>
    <cfRule type="cellIs" dxfId="16" priority="38" stopIfTrue="1" operator="notEqual">
      <formula>W11</formula>
    </cfRule>
    <cfRule type="cellIs" dxfId="15" priority="39" operator="equal">
      <formula>W11</formula>
    </cfRule>
  </conditionalFormatting>
  <conditionalFormatting sqref="H11">
    <cfRule type="beginsWith" dxfId="14" priority="34" stopIfTrue="1" operator="beginsWith" text="?">
      <formula>LEFT(H11,1)="?"</formula>
    </cfRule>
    <cfRule type="cellIs" dxfId="13" priority="35" stopIfTrue="1" operator="notEqual">
      <formula>Y11</formula>
    </cfRule>
    <cfRule type="cellIs" dxfId="12" priority="36" operator="equal">
      <formula>Y11</formula>
    </cfRule>
  </conditionalFormatting>
  <conditionalFormatting sqref="F12:F71">
    <cfRule type="beginsWith" dxfId="11" priority="31" stopIfTrue="1" operator="beginsWith" text="?">
      <formula>LEFT(F12,1)="?"</formula>
    </cfRule>
    <cfRule type="cellIs" dxfId="10" priority="32" stopIfTrue="1" operator="notEqual">
      <formula>W12</formula>
    </cfRule>
    <cfRule type="cellIs" dxfId="9" priority="33" operator="equal">
      <formula>W12</formula>
    </cfRule>
  </conditionalFormatting>
  <conditionalFormatting sqref="H12:H71">
    <cfRule type="beginsWith" dxfId="8" priority="28" stopIfTrue="1" operator="beginsWith" text="?">
      <formula>LEFT(H12,1)="?"</formula>
    </cfRule>
    <cfRule type="cellIs" dxfId="7" priority="29" stopIfTrue="1" operator="notEqual">
      <formula>Y12</formula>
    </cfRule>
    <cfRule type="cellIs" dxfId="6" priority="30" operator="equal">
      <formula>Y12</formula>
    </cfRule>
  </conditionalFormatting>
  <conditionalFormatting sqref="E12:E70">
    <cfRule type="beginsWith" dxfId="5" priority="25" stopIfTrue="1" operator="beginsWith" text="?">
      <formula>LEFT(E12,1)="?"</formula>
    </cfRule>
    <cfRule type="cellIs" dxfId="4" priority="26" stopIfTrue="1" operator="notEqual">
      <formula>V12</formula>
    </cfRule>
    <cfRule type="cellIs" dxfId="3" priority="27" operator="equal">
      <formula>V12</formula>
    </cfRule>
  </conditionalFormatting>
  <conditionalFormatting sqref="E11">
    <cfRule type="beginsWith" dxfId="2" priority="1" stopIfTrue="1" operator="beginsWith" text="?">
      <formula>LEFT(E11,1)="?"</formula>
    </cfRule>
    <cfRule type="cellIs" dxfId="1" priority="2" stopIfTrue="1" operator="notEqual">
      <formula>V11</formula>
    </cfRule>
    <cfRule type="cellIs" dxfId="0" priority="3" operator="equal">
      <formula>V11</formula>
    </cfRule>
  </conditionalFormatting>
  <pageMargins left="0.7" right="0.7" top="0.75" bottom="0.75" header="0.3" footer="0.3"/>
  <ignoredErrors>
    <ignoredError sqref="W11:Y11 V12:Y12 V13:V70 W13:W70 X13:X70 Y13:Y70 E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Ejercicio 1</vt:lpstr>
      <vt:lpstr>Ejercicio 2</vt:lpstr>
      <vt:lpstr>Ejercicio 3</vt:lpstr>
      <vt:lpstr>Ejercicio 4</vt:lpstr>
      <vt:lpstr>Ejercicio 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Jose</cp:lastModifiedBy>
  <dcterms:created xsi:type="dcterms:W3CDTF">2009-01-09T09:23:05Z</dcterms:created>
  <dcterms:modified xsi:type="dcterms:W3CDTF">2009-11-22T13:43:42Z</dcterms:modified>
</cp:coreProperties>
</file>